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codeName="{E757BCB4-07E6-AE0B-56E0-F0EEF7A6E26C}"/>
  <workbookPr codeName="ThisWorkbook"/>
  <mc:AlternateContent xmlns:mc="http://schemas.openxmlformats.org/markup-compatibility/2006">
    <mc:Choice Requires="x15">
      <x15ac:absPath xmlns:x15ac="http://schemas.microsoft.com/office/spreadsheetml/2010/11/ac" url="Z:\PPP\Transparencia T4 2023\"/>
    </mc:Choice>
  </mc:AlternateContent>
  <xr:revisionPtr revIDLastSave="0" documentId="8_{9D6B0ED4-390B-44E9-9541-AAE5AE3A965B}"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functionGroups builtInGroupCount="19"/>
  <definedNames>
    <definedName name="_xlnm.Print_Area" localSheetId="1">PACC!$A$1:$G$1420</definedName>
    <definedName name="_xlnm.Print_Area" localSheetId="0">RESUMEN!$A$1:$E$43</definedName>
    <definedName name="_xlnm.Print_Area" localSheetId="3">UNSPSC!$A$1:$B$18300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15" i="2" l="1"/>
  <c r="I1415" i="2"/>
  <c r="H1415" i="2"/>
  <c r="C1411" i="2"/>
  <c r="C1409" i="2"/>
  <c r="F1414" i="2"/>
  <c r="B1414" i="2"/>
  <c r="F1415" i="2" l="1"/>
  <c r="J1404" i="2"/>
  <c r="I1404" i="2"/>
  <c r="H1404" i="2"/>
  <c r="C1400" i="2"/>
  <c r="C1398" i="2"/>
  <c r="J1393" i="2"/>
  <c r="I1393" i="2"/>
  <c r="H1393" i="2"/>
  <c r="C1389" i="2"/>
  <c r="C1387" i="2"/>
  <c r="J1382" i="2"/>
  <c r="I1382" i="2"/>
  <c r="H1382" i="2"/>
  <c r="C1378" i="2"/>
  <c r="C1376" i="2"/>
  <c r="J1371" i="2"/>
  <c r="I1371" i="2"/>
  <c r="H1371" i="2"/>
  <c r="C1363" i="2"/>
  <c r="C1361" i="2"/>
  <c r="J1356" i="2"/>
  <c r="I1356" i="2"/>
  <c r="H1356" i="2"/>
  <c r="C1352" i="2"/>
  <c r="C1350" i="2"/>
  <c r="J1345" i="2"/>
  <c r="I1345" i="2"/>
  <c r="H1345" i="2"/>
  <c r="C1341" i="2"/>
  <c r="C1339" i="2"/>
  <c r="J1334" i="2"/>
  <c r="I1334" i="2"/>
  <c r="H1334" i="2"/>
  <c r="C1330" i="2"/>
  <c r="C1328" i="2"/>
  <c r="J1323" i="2"/>
  <c r="I1323" i="2"/>
  <c r="H1323" i="2"/>
  <c r="C1307" i="2"/>
  <c r="C1305" i="2"/>
  <c r="J1300" i="2"/>
  <c r="I1300" i="2"/>
  <c r="H1300" i="2"/>
  <c r="C1289" i="2"/>
  <c r="C1287" i="2"/>
  <c r="J1282" i="2"/>
  <c r="I1282" i="2"/>
  <c r="H1282" i="2"/>
  <c r="C1278" i="2"/>
  <c r="C1276" i="2"/>
  <c r="J1271" i="2"/>
  <c r="I1271" i="2"/>
  <c r="H1271" i="2"/>
  <c r="C1267" i="2"/>
  <c r="C1265" i="2"/>
  <c r="J1260" i="2"/>
  <c r="I1260" i="2"/>
  <c r="H1260" i="2"/>
  <c r="C1218" i="2"/>
  <c r="C1216" i="2"/>
  <c r="J1211" i="2"/>
  <c r="I1211" i="2"/>
  <c r="H1211" i="2"/>
  <c r="C1207" i="2"/>
  <c r="C1205" i="2"/>
  <c r="J1200" i="2"/>
  <c r="I1200" i="2"/>
  <c r="H1200" i="2"/>
  <c r="C1183" i="2"/>
  <c r="C1181" i="2"/>
  <c r="J1176" i="2"/>
  <c r="I1176" i="2"/>
  <c r="H1176" i="2"/>
  <c r="C1166" i="2"/>
  <c r="C1164" i="2"/>
  <c r="J1159" i="2"/>
  <c r="I1159" i="2"/>
  <c r="H1159" i="2"/>
  <c r="C1142" i="2"/>
  <c r="C1140" i="2"/>
  <c r="J1135" i="2"/>
  <c r="I1135" i="2"/>
  <c r="H1135" i="2"/>
  <c r="C1125" i="2"/>
  <c r="C1123" i="2"/>
  <c r="J1118" i="2"/>
  <c r="I1118" i="2"/>
  <c r="H1118" i="2"/>
  <c r="C1103" i="2"/>
  <c r="C1101" i="2"/>
  <c r="J1096" i="2"/>
  <c r="I1096" i="2"/>
  <c r="H1096" i="2"/>
  <c r="C1084" i="2"/>
  <c r="C1082" i="2"/>
  <c r="J1077" i="2"/>
  <c r="I1077" i="2"/>
  <c r="H1077" i="2"/>
  <c r="C1040" i="2"/>
  <c r="C1038" i="2"/>
  <c r="J1033" i="2"/>
  <c r="I1033" i="2"/>
  <c r="H1033" i="2"/>
  <c r="C1013" i="2"/>
  <c r="C1011" i="2"/>
  <c r="C506" i="2"/>
  <c r="J1006" i="2"/>
  <c r="I1006" i="2"/>
  <c r="H1006" i="2"/>
  <c r="C989" i="2"/>
  <c r="C987" i="2"/>
  <c r="J982" i="2"/>
  <c r="I982" i="2"/>
  <c r="H982" i="2"/>
  <c r="C976" i="2"/>
  <c r="C974" i="2"/>
  <c r="J969" i="2"/>
  <c r="I969" i="2"/>
  <c r="H969" i="2"/>
  <c r="C965" i="2"/>
  <c r="C963" i="2"/>
  <c r="J958" i="2"/>
  <c r="I958" i="2"/>
  <c r="H958" i="2"/>
  <c r="C954" i="2"/>
  <c r="C952" i="2"/>
  <c r="J947" i="2"/>
  <c r="I947" i="2"/>
  <c r="H947" i="2"/>
  <c r="C943" i="2"/>
  <c r="C941" i="2"/>
  <c r="J936" i="2"/>
  <c r="I936" i="2"/>
  <c r="H936" i="2"/>
  <c r="C929" i="2"/>
  <c r="C927" i="2"/>
  <c r="J922" i="2"/>
  <c r="I922" i="2"/>
  <c r="H922" i="2"/>
  <c r="C903" i="2"/>
  <c r="C901" i="2"/>
  <c r="J896" i="2"/>
  <c r="I896" i="2"/>
  <c r="H896" i="2"/>
  <c r="C887" i="2"/>
  <c r="C885" i="2"/>
  <c r="J880" i="2"/>
  <c r="I880" i="2"/>
  <c r="H880" i="2"/>
  <c r="C851" i="2"/>
  <c r="C849" i="2"/>
  <c r="J844" i="2"/>
  <c r="I844" i="2"/>
  <c r="H844" i="2"/>
  <c r="C815" i="2"/>
  <c r="C813" i="2"/>
  <c r="J808" i="2"/>
  <c r="I808" i="2"/>
  <c r="H808" i="2"/>
  <c r="C804" i="2"/>
  <c r="C802" i="2"/>
  <c r="J797" i="2"/>
  <c r="I797" i="2"/>
  <c r="H797" i="2"/>
  <c r="C790" i="2"/>
  <c r="C788" i="2"/>
  <c r="J783" i="2"/>
  <c r="I783" i="2"/>
  <c r="H783" i="2"/>
  <c r="C770" i="2"/>
  <c r="C768" i="2"/>
  <c r="J763" i="2"/>
  <c r="I763" i="2"/>
  <c r="H763" i="2"/>
  <c r="C759" i="2"/>
  <c r="C757" i="2"/>
  <c r="J752" i="2"/>
  <c r="I752" i="2"/>
  <c r="H752" i="2"/>
  <c r="C745" i="2"/>
  <c r="C743" i="2"/>
  <c r="J738" i="2"/>
  <c r="I738" i="2"/>
  <c r="H738" i="2"/>
  <c r="C724" i="2"/>
  <c r="C722" i="2"/>
  <c r="J717" i="2"/>
  <c r="I717" i="2"/>
  <c r="H717" i="2"/>
  <c r="C656" i="2"/>
  <c r="C654" i="2"/>
  <c r="J649" i="2"/>
  <c r="I649" i="2"/>
  <c r="H649" i="2"/>
  <c r="C643" i="2"/>
  <c r="C641" i="2"/>
  <c r="J636" i="2"/>
  <c r="I636" i="2"/>
  <c r="H636" i="2"/>
  <c r="C631" i="2"/>
  <c r="C629" i="2"/>
  <c r="J624" i="2"/>
  <c r="I624" i="2"/>
  <c r="H624" i="2"/>
  <c r="C619" i="2"/>
  <c r="C617" i="2"/>
  <c r="J612" i="2"/>
  <c r="I612" i="2"/>
  <c r="H612" i="2"/>
  <c r="C606" i="2"/>
  <c r="C604" i="2"/>
  <c r="J599" i="2"/>
  <c r="I599" i="2"/>
  <c r="H599" i="2"/>
  <c r="C593" i="2"/>
  <c r="C591" i="2"/>
  <c r="J586" i="2"/>
  <c r="I586" i="2"/>
  <c r="H586" i="2"/>
  <c r="C580" i="2"/>
  <c r="C578" i="2"/>
  <c r="J573" i="2"/>
  <c r="I573" i="2"/>
  <c r="H573" i="2"/>
  <c r="C561" i="2"/>
  <c r="C559" i="2"/>
  <c r="J554" i="2"/>
  <c r="I554" i="2"/>
  <c r="H554" i="2"/>
  <c r="C549" i="2"/>
  <c r="C547" i="2"/>
  <c r="J542" i="2"/>
  <c r="I542" i="2"/>
  <c r="H542" i="2"/>
  <c r="C533" i="2"/>
  <c r="C531" i="2"/>
  <c r="J526" i="2"/>
  <c r="I526" i="2"/>
  <c r="H526" i="2"/>
  <c r="C521" i="2"/>
  <c r="C519" i="2"/>
  <c r="J514" i="2"/>
  <c r="I514" i="2"/>
  <c r="H514" i="2"/>
  <c r="C504" i="2"/>
  <c r="J499" i="2"/>
  <c r="I499" i="2"/>
  <c r="H499" i="2"/>
  <c r="C495" i="2"/>
  <c r="C493" i="2"/>
  <c r="J488" i="2"/>
  <c r="I488" i="2"/>
  <c r="H488" i="2"/>
  <c r="C472" i="2"/>
  <c r="C470" i="2"/>
  <c r="J465" i="2"/>
  <c r="I465" i="2"/>
  <c r="H465" i="2"/>
  <c r="C461" i="2"/>
  <c r="C459" i="2"/>
  <c r="J454" i="2"/>
  <c r="I454" i="2"/>
  <c r="H454" i="2"/>
  <c r="C450" i="2"/>
  <c r="C448" i="2"/>
  <c r="J443" i="2"/>
  <c r="I443" i="2"/>
  <c r="H443" i="2"/>
  <c r="C432" i="2"/>
  <c r="C430" i="2"/>
  <c r="J425" i="2"/>
  <c r="I425" i="2"/>
  <c r="H425" i="2"/>
  <c r="C418" i="2"/>
  <c r="C416" i="2"/>
  <c r="J411" i="2"/>
  <c r="I411" i="2"/>
  <c r="H411" i="2"/>
  <c r="C405" i="2"/>
  <c r="C403" i="2"/>
  <c r="J398" i="2"/>
  <c r="I398" i="2"/>
  <c r="H398" i="2"/>
  <c r="C394" i="2"/>
  <c r="C392" i="2"/>
  <c r="J387" i="2"/>
  <c r="I387" i="2"/>
  <c r="H387" i="2"/>
  <c r="C383" i="2"/>
  <c r="C381" i="2"/>
  <c r="J376" i="2"/>
  <c r="I376" i="2"/>
  <c r="H376" i="2"/>
  <c r="C372" i="2"/>
  <c r="C370" i="2"/>
  <c r="J365" i="2"/>
  <c r="I365" i="2"/>
  <c r="H365" i="2"/>
  <c r="C360" i="2"/>
  <c r="C358" i="2"/>
  <c r="J353" i="2"/>
  <c r="I353" i="2"/>
  <c r="H353" i="2"/>
  <c r="C348" i="2"/>
  <c r="C346" i="2"/>
  <c r="J341" i="2"/>
  <c r="I341" i="2"/>
  <c r="H341" i="2"/>
  <c r="C337" i="2"/>
  <c r="C335" i="2"/>
  <c r="J330" i="2"/>
  <c r="I330" i="2"/>
  <c r="H330" i="2"/>
  <c r="C326" i="2"/>
  <c r="C324" i="2"/>
  <c r="J319" i="2"/>
  <c r="I319" i="2"/>
  <c r="H319" i="2"/>
  <c r="C311" i="2"/>
  <c r="C309" i="2"/>
  <c r="J304" i="2"/>
  <c r="I304" i="2"/>
  <c r="H304" i="2"/>
  <c r="C294" i="2"/>
  <c r="C292" i="2"/>
  <c r="J287" i="2"/>
  <c r="I287" i="2"/>
  <c r="H287" i="2"/>
  <c r="C283" i="2"/>
  <c r="C281" i="2"/>
  <c r="J276" i="2"/>
  <c r="I276" i="2"/>
  <c r="H276" i="2"/>
  <c r="C272" i="2"/>
  <c r="C270" i="2"/>
  <c r="J265" i="2"/>
  <c r="I265" i="2"/>
  <c r="H265" i="2"/>
  <c r="C261" i="2"/>
  <c r="C259" i="2"/>
  <c r="J254" i="2"/>
  <c r="I254" i="2"/>
  <c r="H254" i="2"/>
  <c r="C250" i="2"/>
  <c r="C248" i="2"/>
  <c r="J243" i="2"/>
  <c r="I243" i="2"/>
  <c r="H243" i="2"/>
  <c r="C239" i="2"/>
  <c r="C237" i="2"/>
  <c r="J232" i="2"/>
  <c r="I232" i="2"/>
  <c r="H232" i="2"/>
  <c r="C227" i="2"/>
  <c r="C225" i="2"/>
  <c r="J220" i="2"/>
  <c r="I220" i="2"/>
  <c r="H220" i="2"/>
  <c r="C216" i="2"/>
  <c r="C214" i="2"/>
  <c r="J209" i="2"/>
  <c r="I209" i="2"/>
  <c r="H209" i="2"/>
  <c r="C205" i="2"/>
  <c r="C203" i="2"/>
  <c r="J198" i="2"/>
  <c r="I198" i="2"/>
  <c r="H198" i="2"/>
  <c r="C194" i="2"/>
  <c r="C192" i="2"/>
  <c r="J187" i="2"/>
  <c r="I187" i="2"/>
  <c r="H187" i="2"/>
  <c r="C183" i="2"/>
  <c r="C181" i="2"/>
  <c r="J176" i="2"/>
  <c r="I176" i="2"/>
  <c r="H176" i="2"/>
  <c r="C172" i="2"/>
  <c r="C170" i="2"/>
  <c r="J165" i="2"/>
  <c r="I165" i="2"/>
  <c r="H165" i="2"/>
  <c r="C161" i="2"/>
  <c r="C159" i="2"/>
  <c r="J154" i="2"/>
  <c r="I154" i="2"/>
  <c r="H154" i="2"/>
  <c r="C150" i="2"/>
  <c r="C148" i="2"/>
  <c r="J143" i="2"/>
  <c r="I143" i="2"/>
  <c r="H143" i="2"/>
  <c r="C139" i="2"/>
  <c r="C137" i="2"/>
  <c r="J132" i="2"/>
  <c r="I132" i="2"/>
  <c r="H132" i="2"/>
  <c r="C126" i="2"/>
  <c r="C124" i="2"/>
  <c r="J119" i="2"/>
  <c r="I119" i="2"/>
  <c r="H119" i="2"/>
  <c r="C115" i="2"/>
  <c r="C113" i="2"/>
  <c r="J108" i="2"/>
  <c r="I108" i="2"/>
  <c r="H108" i="2"/>
  <c r="C103" i="2"/>
  <c r="C101" i="2"/>
  <c r="J96" i="2"/>
  <c r="I96" i="2"/>
  <c r="H96" i="2"/>
  <c r="C92" i="2"/>
  <c r="C90" i="2"/>
  <c r="J85" i="2"/>
  <c r="I85" i="2"/>
  <c r="H85" i="2"/>
  <c r="C81" i="2"/>
  <c r="C79" i="2"/>
  <c r="J74" i="2"/>
  <c r="I74" i="2"/>
  <c r="H74" i="2"/>
  <c r="C70" i="2"/>
  <c r="C68" i="2"/>
  <c r="J63" i="2"/>
  <c r="I63" i="2"/>
  <c r="H63" i="2"/>
  <c r="C59" i="2"/>
  <c r="C57" i="2"/>
  <c r="J52" i="2"/>
  <c r="I52" i="2"/>
  <c r="H52" i="2"/>
  <c r="C48" i="2"/>
  <c r="C46" i="2"/>
  <c r="J41" i="2"/>
  <c r="I41" i="2"/>
  <c r="H41" i="2"/>
  <c r="C37" i="2"/>
  <c r="C35" i="2"/>
  <c r="J30" i="2"/>
  <c r="I30" i="2"/>
  <c r="H30" i="2"/>
  <c r="C20" i="2"/>
  <c r="C18" i="2"/>
  <c r="J10" i="5"/>
  <c r="I10" i="5"/>
  <c r="H10" i="5"/>
  <c r="C6" i="5"/>
  <c r="C4" i="5"/>
  <c r="B3" i="2"/>
  <c r="C14" i="1"/>
  <c r="C13" i="1"/>
  <c r="C12" i="1"/>
  <c r="C11" i="1"/>
  <c r="C10" i="1"/>
  <c r="C9" i="1"/>
  <c r="B1116" i="2"/>
  <c r="F1117" i="2"/>
  <c r="B1117" i="2"/>
  <c r="F1116" i="2"/>
  <c r="C33" i="1" l="1"/>
  <c r="C34" i="1"/>
  <c r="C20" i="1"/>
  <c r="C31" i="1"/>
  <c r="C32" i="1"/>
  <c r="C17" i="1"/>
  <c r="C30" i="1"/>
  <c r="C37" i="1"/>
  <c r="C36" i="1"/>
  <c r="C38" i="1"/>
  <c r="C39" i="1"/>
  <c r="C35" i="1"/>
  <c r="F827" i="2" l="1"/>
  <c r="F708" i="2"/>
  <c r="B701" i="2"/>
  <c r="F584" i="2"/>
  <c r="F540" i="2"/>
  <c r="B1235" i="2"/>
  <c r="B301" i="2"/>
  <c r="B676" i="2"/>
  <c r="B622" i="2"/>
  <c r="B1151" i="2"/>
  <c r="F1018" i="2"/>
  <c r="B197" i="2"/>
  <c r="F934" i="2"/>
  <c r="F666" i="2"/>
  <c r="F375" i="2"/>
  <c r="F1253" i="2"/>
  <c r="F1295" i="2"/>
  <c r="F1251" i="2"/>
  <c r="B1257" i="2"/>
  <c r="F1258" i="2"/>
  <c r="F475" i="2"/>
  <c r="F1231" i="2"/>
  <c r="F732" i="2"/>
  <c r="F1112" i="2"/>
  <c r="B1001" i="2"/>
  <c r="F1169" i="2"/>
  <c r="F1299" i="2"/>
  <c r="B835" i="2"/>
  <c r="B1045" i="2"/>
  <c r="B40" i="2"/>
  <c r="F1065" i="2"/>
  <c r="F482" i="2"/>
  <c r="B610" i="2"/>
  <c r="B730" i="2"/>
  <c r="F485" i="2"/>
  <c r="B1088" i="2"/>
  <c r="B1095" i="2"/>
  <c r="B479" i="2"/>
  <c r="B646" i="2"/>
  <c r="F1155" i="2"/>
  <c r="F1312" i="2"/>
  <c r="B297" i="2"/>
  <c r="B695" i="2"/>
  <c r="B906" i="2"/>
  <c r="B870" i="2"/>
  <c r="F691" i="2"/>
  <c r="F667" i="2"/>
  <c r="F779" i="2"/>
  <c r="F1192" i="2"/>
  <c r="F1245" i="2"/>
  <c r="B687" i="2"/>
  <c r="F1026" i="2"/>
  <c r="F1230" i="2"/>
  <c r="F1281" i="2"/>
  <c r="B1133" i="2"/>
  <c r="B635" i="2"/>
  <c r="F1190" i="2"/>
  <c r="F1198" i="2"/>
  <c r="B1193" i="2"/>
  <c r="B859" i="2"/>
  <c r="B860" i="2"/>
  <c r="B1247" i="2"/>
  <c r="F408" i="2"/>
  <c r="B669" i="2"/>
  <c r="B1270" i="2"/>
  <c r="B1197" i="2"/>
  <c r="B1295" i="2"/>
  <c r="F910" i="2"/>
  <c r="B1313" i="2"/>
  <c r="B175" i="2"/>
  <c r="B253" i="2"/>
  <c r="B665" i="2"/>
  <c r="F386" i="2"/>
  <c r="B1199" i="2"/>
  <c r="F979" i="2"/>
  <c r="F1129" i="2"/>
  <c r="F1148" i="2"/>
  <c r="B663" i="2"/>
  <c r="B1134" i="2"/>
  <c r="B1251" i="2"/>
  <c r="F734" i="2"/>
  <c r="F1067" i="2"/>
  <c r="F498" i="2"/>
  <c r="F538" i="2"/>
  <c r="B711" i="2"/>
  <c r="B916" i="2"/>
  <c r="B917" i="2"/>
  <c r="B537" i="2"/>
  <c r="B1032" i="2"/>
  <c r="B1030" i="2"/>
  <c r="F890" i="2"/>
  <c r="B29" i="2"/>
  <c r="F1145" i="2"/>
  <c r="F208" i="2"/>
  <c r="B871" i="2"/>
  <c r="F669" i="2"/>
  <c r="F1403" i="2"/>
  <c r="F665" i="2"/>
  <c r="B1297" i="2"/>
  <c r="F705" i="2"/>
  <c r="F648" i="2"/>
  <c r="F315" i="2"/>
  <c r="B1249" i="2"/>
  <c r="F661" i="2"/>
  <c r="F352" i="2"/>
  <c r="B106" i="2"/>
  <c r="B869" i="2"/>
  <c r="B692" i="2"/>
  <c r="B1046" i="2"/>
  <c r="B1169" i="2"/>
  <c r="F1210" i="2"/>
  <c r="B286" i="2"/>
  <c r="F1021" i="2"/>
  <c r="B1110" i="2"/>
  <c r="B611" i="2"/>
  <c r="F866" i="2"/>
  <c r="F998" i="2"/>
  <c r="F864" i="2"/>
  <c r="F62" i="2"/>
  <c r="B1107" i="2"/>
  <c r="F774" i="2"/>
  <c r="B1392" i="2"/>
  <c r="B826" i="2"/>
  <c r="B1188" i="2"/>
  <c r="B1381" i="2"/>
  <c r="B1248" i="2"/>
  <c r="F1320" i="2"/>
  <c r="F839" i="2"/>
  <c r="B51" i="2"/>
  <c r="F1294" i="2"/>
  <c r="F877" i="2"/>
  <c r="F1240" i="2"/>
  <c r="F118" i="2"/>
  <c r="F1381" i="2"/>
  <c r="B736" i="2"/>
  <c r="B623" i="2"/>
  <c r="B1002" i="2"/>
  <c r="B957" i="2"/>
  <c r="F1056" i="2"/>
  <c r="F1094" i="2"/>
  <c r="F1049" i="2"/>
  <c r="F664" i="2"/>
  <c r="F26" i="2"/>
  <c r="B1087" i="2"/>
  <c r="F1248" i="2"/>
  <c r="B709" i="2"/>
  <c r="F552" i="2"/>
  <c r="F29" i="2"/>
  <c r="B24" i="2"/>
  <c r="B727" i="2"/>
  <c r="F836" i="2"/>
  <c r="F822" i="2"/>
  <c r="B699" i="2"/>
  <c r="B700" i="2"/>
  <c r="F410" i="2"/>
  <c r="B735" i="2"/>
  <c r="B1043" i="2"/>
  <c r="B1156" i="2"/>
  <c r="B751" i="2"/>
  <c r="F825" i="2"/>
  <c r="F299" i="2"/>
  <c r="F437" i="2"/>
  <c r="B439" i="2"/>
  <c r="B732" i="2"/>
  <c r="B776" i="2"/>
  <c r="B1227" i="2"/>
  <c r="F830" i="2"/>
  <c r="B1233" i="2"/>
  <c r="F921" i="2"/>
  <c r="F484" i="2"/>
  <c r="F436" i="2"/>
  <c r="F1199" i="2"/>
  <c r="B539" i="2"/>
  <c r="B1056" i="2"/>
  <c r="F980" i="2"/>
  <c r="F634" i="2"/>
  <c r="B1060" i="2"/>
  <c r="B1312" i="2"/>
  <c r="F868" i="2"/>
  <c r="F571" i="2"/>
  <c r="F1259" i="2"/>
  <c r="F678" i="2"/>
  <c r="B1094" i="2"/>
  <c r="B1069" i="2"/>
  <c r="B668" i="2"/>
  <c r="F164" i="2"/>
  <c r="F835" i="2"/>
  <c r="B1237" i="2"/>
  <c r="B1333" i="2"/>
  <c r="B95" i="2"/>
  <c r="F1368" i="2"/>
  <c r="B780" i="2"/>
  <c r="F1115" i="2"/>
  <c r="F1151" i="2"/>
  <c r="B316" i="2"/>
  <c r="F865" i="2"/>
  <c r="B686" i="2"/>
  <c r="B680" i="2"/>
  <c r="F483" i="2"/>
  <c r="B868" i="2"/>
  <c r="B690" i="2"/>
  <c r="B1029" i="2"/>
  <c r="B564" i="2"/>
  <c r="B1092" i="2"/>
  <c r="F297" i="2"/>
  <c r="B828" i="2"/>
  <c r="F286" i="2"/>
  <c r="F511" i="2"/>
  <c r="B1109" i="2"/>
  <c r="B572" i="2"/>
  <c r="B775" i="2"/>
  <c r="F676" i="2"/>
  <c r="B409" i="2"/>
  <c r="B822" i="2"/>
  <c r="F893" i="2"/>
  <c r="B1172" i="2"/>
  <c r="B26" i="2"/>
  <c r="B863" i="2"/>
  <c r="F435" i="2"/>
  <c r="F696" i="2"/>
  <c r="F946" i="2"/>
  <c r="B821" i="2"/>
  <c r="F780" i="2"/>
  <c r="B825" i="2"/>
  <c r="B1322" i="2"/>
  <c r="F1311" i="2"/>
  <c r="B893" i="2"/>
  <c r="B568" i="2"/>
  <c r="B1072" i="2"/>
  <c r="F677" i="2"/>
  <c r="F773" i="2"/>
  <c r="B684" i="2"/>
  <c r="F130" i="2"/>
  <c r="F1225" i="2"/>
  <c r="B475" i="2"/>
  <c r="F1068" i="2"/>
  <c r="B915" i="2"/>
  <c r="F855" i="2"/>
  <c r="F837" i="2"/>
  <c r="F1133" i="2"/>
  <c r="B829" i="2"/>
  <c r="B1221" i="2"/>
  <c r="F424" i="2"/>
  <c r="F9" i="5"/>
  <c r="B540" i="2"/>
  <c r="B408" i="2"/>
  <c r="F1063" i="2"/>
  <c r="B661" i="2"/>
  <c r="F1293" i="2"/>
  <c r="F1002" i="2"/>
  <c r="B1158" i="2"/>
  <c r="B1222" i="2"/>
  <c r="F565" i="2"/>
  <c r="B552" i="2"/>
  <c r="F1149" i="2"/>
  <c r="B524" i="2"/>
  <c r="F1257" i="2"/>
  <c r="B242" i="2"/>
  <c r="F874" i="2"/>
  <c r="B819" i="2"/>
  <c r="B1191" i="2"/>
  <c r="B318" i="2"/>
  <c r="F687" i="2"/>
  <c r="F409" i="2"/>
  <c r="B979" i="2"/>
  <c r="B513" i="2"/>
  <c r="B968" i="2"/>
  <c r="F841" i="2"/>
  <c r="F999" i="2"/>
  <c r="F1072" i="2"/>
  <c r="B834" i="2"/>
  <c r="B729" i="2"/>
  <c r="B854" i="2"/>
  <c r="B352" i="2"/>
  <c r="F704" i="2"/>
  <c r="B1225" i="2"/>
  <c r="F895" i="2"/>
  <c r="F23" i="2"/>
  <c r="B1153" i="2"/>
  <c r="F748" i="2"/>
  <c r="F680" i="2"/>
  <c r="B862" i="2"/>
  <c r="F862" i="2"/>
  <c r="F828" i="2"/>
  <c r="F585" i="2"/>
  <c r="B913" i="2"/>
  <c r="B1317" i="2"/>
  <c r="B994" i="2"/>
  <c r="B1048" i="2"/>
  <c r="F660" i="2"/>
  <c r="F513" i="2"/>
  <c r="B1403" i="2"/>
  <c r="F1054" i="2"/>
  <c r="F610" i="2"/>
  <c r="B299" i="2"/>
  <c r="F441" i="2"/>
  <c r="B675" i="2"/>
  <c r="F1106" i="2"/>
  <c r="F1232" i="2"/>
  <c r="F1025" i="2"/>
  <c r="B1355" i="2"/>
  <c r="F1367" i="2"/>
  <c r="B748" i="2"/>
  <c r="B1242" i="2"/>
  <c r="F995" i="2"/>
  <c r="F1090" i="2"/>
  <c r="F709" i="2"/>
  <c r="F264" i="2"/>
  <c r="F567" i="2"/>
  <c r="F838" i="2"/>
  <c r="F1175" i="2"/>
  <c r="F842" i="2"/>
  <c r="B1053" i="2"/>
  <c r="F679" i="2"/>
  <c r="F1109" i="2"/>
  <c r="F1224" i="2"/>
  <c r="F932" i="2"/>
  <c r="F992" i="2"/>
  <c r="B477" i="2"/>
  <c r="B1075" i="2"/>
  <c r="F826" i="2"/>
  <c r="B441" i="2"/>
  <c r="B832" i="2"/>
  <c r="B1058" i="2"/>
  <c r="F968" i="2"/>
  <c r="F662" i="2"/>
  <c r="B1108" i="2"/>
  <c r="B1252" i="2"/>
  <c r="B1174" i="2"/>
  <c r="B793" i="2"/>
  <c r="F481" i="2"/>
  <c r="F1070" i="2"/>
  <c r="F1027" i="2"/>
  <c r="F892" i="2"/>
  <c r="F694" i="2"/>
  <c r="B118" i="2"/>
  <c r="B659" i="2"/>
  <c r="F860" i="2"/>
  <c r="F476" i="2"/>
  <c r="B569" i="2"/>
  <c r="F872" i="2"/>
  <c r="B678" i="2"/>
  <c r="F73" i="2"/>
  <c r="F894" i="2"/>
  <c r="B1192" i="2"/>
  <c r="B437" i="2"/>
  <c r="F1157" i="2"/>
  <c r="B702" i="2"/>
  <c r="B570" i="2"/>
  <c r="F699" i="2"/>
  <c r="F879" i="2"/>
  <c r="B673" i="2"/>
  <c r="F28" i="2"/>
  <c r="F1322" i="2"/>
  <c r="F486" i="2"/>
  <c r="B317" i="2"/>
  <c r="B1066" i="2"/>
  <c r="B1063" i="2"/>
  <c r="B1253" i="2"/>
  <c r="F1296" i="2"/>
  <c r="F1131" i="2"/>
  <c r="B130" i="2"/>
  <c r="B694" i="2"/>
  <c r="F1249" i="2"/>
  <c r="F1237" i="2"/>
  <c r="F1028" i="2"/>
  <c r="B1368" i="2"/>
  <c r="F1060" i="2"/>
  <c r="B683" i="2"/>
  <c r="F1241" i="2"/>
  <c r="B1074" i="2"/>
  <c r="F1244" i="2"/>
  <c r="B219" i="2"/>
  <c r="F685" i="2"/>
  <c r="F707" i="2"/>
  <c r="B1148" i="2"/>
  <c r="F301" i="2"/>
  <c r="F1238" i="2"/>
  <c r="F106" i="2"/>
  <c r="B1224" i="2"/>
  <c r="F994" i="2"/>
  <c r="F302" i="2"/>
  <c r="F736" i="2"/>
  <c r="F1250" i="2"/>
  <c r="B1149" i="2"/>
  <c r="B892" i="2"/>
  <c r="F1310" i="2"/>
  <c r="F715" i="2"/>
  <c r="F351" i="2"/>
  <c r="B779" i="2"/>
  <c r="F1236" i="2"/>
  <c r="B164" i="2"/>
  <c r="F1154" i="2"/>
  <c r="F674" i="2"/>
  <c r="F673" i="2"/>
  <c r="F670" i="2"/>
  <c r="F873" i="2"/>
  <c r="B1258" i="2"/>
  <c r="B1316" i="2"/>
  <c r="B1228" i="2"/>
  <c r="B1198" i="2"/>
  <c r="F1150" i="2"/>
  <c r="F583" i="2"/>
  <c r="F794" i="2"/>
  <c r="F142" i="2"/>
  <c r="F1005" i="2"/>
  <c r="B698" i="2"/>
  <c r="F933" i="2"/>
  <c r="B9" i="5"/>
  <c r="B716" i="2"/>
  <c r="B340" i="2"/>
  <c r="B1236" i="2"/>
  <c r="F729" i="2"/>
  <c r="B712" i="2"/>
  <c r="F858" i="2"/>
  <c r="F695" i="2"/>
  <c r="F920" i="2"/>
  <c r="B1187" i="2"/>
  <c r="F824" i="2"/>
  <c r="B830" i="2"/>
  <c r="F782" i="2"/>
  <c r="B677" i="2"/>
  <c r="F129" i="2"/>
  <c r="B823" i="2"/>
  <c r="B920" i="2"/>
  <c r="B774" i="2"/>
  <c r="F1004" i="2"/>
  <c r="B1367" i="2"/>
  <c r="F875" i="2"/>
  <c r="F716" i="2"/>
  <c r="F596" i="2"/>
  <c r="B749" i="2"/>
  <c r="B1366" i="2"/>
  <c r="B685" i="2"/>
  <c r="B838" i="2"/>
  <c r="F829" i="2"/>
  <c r="B781" i="2"/>
  <c r="F1114" i="2"/>
  <c r="B1239" i="2"/>
  <c r="B843" i="2"/>
  <c r="B73" i="2"/>
  <c r="F611" i="2"/>
  <c r="B1093" i="2"/>
  <c r="B674" i="2"/>
  <c r="B840" i="2"/>
  <c r="F1298" i="2"/>
  <c r="B704" i="2"/>
  <c r="F1254" i="2"/>
  <c r="F1234" i="2"/>
  <c r="F796" i="2"/>
  <c r="B878" i="2"/>
  <c r="B1171" i="2"/>
  <c r="F833" i="2"/>
  <c r="F861" i="2"/>
  <c r="B946" i="2"/>
  <c r="B1196" i="2"/>
  <c r="B875" i="2"/>
  <c r="F1134" i="2"/>
  <c r="F231" i="2"/>
  <c r="F1242" i="2"/>
  <c r="F564" i="2"/>
  <c r="B773" i="2"/>
  <c r="F659" i="2"/>
  <c r="B634" i="2"/>
  <c r="B1028" i="2"/>
  <c r="F298" i="2"/>
  <c r="B891" i="2"/>
  <c r="F1058" i="2"/>
  <c r="F692" i="2"/>
  <c r="B1027" i="2"/>
  <c r="B1250" i="2"/>
  <c r="B1106" i="2"/>
  <c r="B998" i="2"/>
  <c r="F749" i="2"/>
  <c r="B482" i="2"/>
  <c r="B877" i="2"/>
  <c r="B541" i="2"/>
  <c r="B303" i="2"/>
  <c r="B777" i="2"/>
  <c r="F539" i="2"/>
  <c r="F536" i="2"/>
  <c r="B1129" i="2"/>
  <c r="B935" i="2"/>
  <c r="F1355" i="2"/>
  <c r="F1188" i="2"/>
  <c r="B1296" i="2"/>
  <c r="B1020" i="2"/>
  <c r="F871" i="2"/>
  <c r="F912" i="2"/>
  <c r="F1369" i="2"/>
  <c r="F1223" i="2"/>
  <c r="B911" i="2"/>
  <c r="B796" i="2"/>
  <c r="B794" i="2"/>
  <c r="F1075" i="2"/>
  <c r="F27" i="2"/>
  <c r="B421" i="2"/>
  <c r="B1195" i="2"/>
  <c r="B873" i="2"/>
  <c r="B1003" i="2"/>
  <c r="F1227" i="2"/>
  <c r="F566" i="2"/>
  <c r="B910" i="2"/>
  <c r="B1170" i="2"/>
  <c r="F832" i="2"/>
  <c r="F911" i="2"/>
  <c r="F572" i="2"/>
  <c r="B708" i="2"/>
  <c r="B483" i="2"/>
  <c r="B1240" i="2"/>
  <c r="F750" i="2"/>
  <c r="B912" i="2"/>
  <c r="F1048" i="2"/>
  <c r="B1049" i="2"/>
  <c r="F422" i="2"/>
  <c r="F1044" i="2"/>
  <c r="F1045" i="2"/>
  <c r="F609" i="2"/>
  <c r="F1062" i="2"/>
  <c r="F1321" i="2"/>
  <c r="F1344" i="2"/>
  <c r="B436" i="2"/>
  <c r="F876" i="2"/>
  <c r="F1019" i="2"/>
  <c r="F996" i="2"/>
  <c r="B1114" i="2"/>
  <c r="F1130" i="2"/>
  <c r="F1392" i="2"/>
  <c r="F1052" i="2"/>
  <c r="B298" i="2"/>
  <c r="F693" i="2"/>
  <c r="F1092" i="2"/>
  <c r="F818" i="2"/>
  <c r="B1021" i="2"/>
  <c r="B585" i="2"/>
  <c r="B512" i="2"/>
  <c r="B1234" i="2"/>
  <c r="B364" i="2"/>
  <c r="B681" i="2"/>
  <c r="F1088" i="2"/>
  <c r="F672" i="2"/>
  <c r="B571" i="2"/>
  <c r="B855" i="2"/>
  <c r="B1128" i="2"/>
  <c r="F537" i="2"/>
  <c r="F340" i="2"/>
  <c r="F1029" i="2"/>
  <c r="F1243" i="2"/>
  <c r="B1173" i="2"/>
  <c r="F854" i="2"/>
  <c r="F1318" i="2"/>
  <c r="F24" i="2"/>
  <c r="F993" i="2"/>
  <c r="B1016" i="2"/>
  <c r="B762" i="2"/>
  <c r="F1030" i="2"/>
  <c r="F1319" i="2"/>
  <c r="B485" i="2"/>
  <c r="F635" i="2"/>
  <c r="F303" i="2"/>
  <c r="B1024" i="2"/>
  <c r="B1255" i="2"/>
  <c r="B1073" i="2"/>
  <c r="F1087" i="2"/>
  <c r="B1189" i="2"/>
  <c r="F553" i="2"/>
  <c r="F728" i="2"/>
  <c r="B895" i="2"/>
  <c r="F1156" i="2"/>
  <c r="B486" i="2"/>
  <c r="F1196" i="2"/>
  <c r="B1369" i="2"/>
  <c r="F318" i="2"/>
  <c r="F1170" i="2"/>
  <c r="F915" i="2"/>
  <c r="F778" i="2"/>
  <c r="B1023" i="2"/>
  <c r="B824" i="2"/>
  <c r="B839" i="2"/>
  <c r="B1031" i="2"/>
  <c r="F793" i="2"/>
  <c r="F1297" i="2"/>
  <c r="F1059" i="2"/>
  <c r="B1062" i="2"/>
  <c r="B1059" i="2"/>
  <c r="B1068" i="2"/>
  <c r="B484" i="2"/>
  <c r="F646" i="2"/>
  <c r="B714" i="2"/>
  <c r="B1005" i="2"/>
  <c r="F735" i="2"/>
  <c r="F1247" i="2"/>
  <c r="B672" i="2"/>
  <c r="B153" i="2"/>
  <c r="B565" i="2"/>
  <c r="B422" i="2"/>
  <c r="B980" i="2"/>
  <c r="F1074" i="2"/>
  <c r="F1233" i="2"/>
  <c r="B314" i="2"/>
  <c r="F907" i="2"/>
  <c r="B510" i="2"/>
  <c r="F781" i="2"/>
  <c r="F957" i="2"/>
  <c r="F1132" i="2"/>
  <c r="F317" i="2"/>
  <c r="B737" i="2"/>
  <c r="B1150" i="2"/>
  <c r="B731" i="2"/>
  <c r="B597" i="2"/>
  <c r="F682" i="2"/>
  <c r="F1252" i="2"/>
  <c r="B351" i="2"/>
  <c r="B874" i="2"/>
  <c r="B62" i="2"/>
  <c r="B1000" i="2"/>
  <c r="B567" i="2"/>
  <c r="F1001" i="2"/>
  <c r="B1232" i="2"/>
  <c r="F464" i="2"/>
  <c r="F870" i="2"/>
  <c r="F730" i="2"/>
  <c r="B375" i="2"/>
  <c r="B1230" i="2"/>
  <c r="F1057" i="2"/>
  <c r="B1057" i="2"/>
  <c r="F440" i="2"/>
  <c r="F524" i="2"/>
  <c r="B818" i="2"/>
  <c r="F1174" i="2"/>
  <c r="B1299" i="2"/>
  <c r="B710" i="2"/>
  <c r="B1223" i="2"/>
  <c r="F568" i="2"/>
  <c r="B807" i="2"/>
  <c r="F663" i="2"/>
  <c r="F891" i="2"/>
  <c r="F700" i="2"/>
  <c r="B453" i="2"/>
  <c r="F1024" i="2"/>
  <c r="F1055" i="2"/>
  <c r="B1254" i="2"/>
  <c r="F25" i="2"/>
  <c r="F423" i="2"/>
  <c r="B583" i="2"/>
  <c r="B864" i="2"/>
  <c r="B1321" i="2"/>
  <c r="F919" i="2"/>
  <c r="F1197" i="2"/>
  <c r="B827" i="2"/>
  <c r="B693" i="2"/>
  <c r="B1298" i="2"/>
  <c r="F913" i="2"/>
  <c r="B1067" i="2"/>
  <c r="F570" i="2"/>
  <c r="B713" i="2"/>
  <c r="B1315" i="2"/>
  <c r="B553" i="2"/>
  <c r="F863" i="2"/>
  <c r="F668" i="2"/>
  <c r="F843" i="2"/>
  <c r="B464" i="2"/>
  <c r="F1053" i="2"/>
  <c r="B664" i="2"/>
  <c r="B1111" i="2"/>
  <c r="F1147" i="2"/>
  <c r="F1047" i="2"/>
  <c r="B778" i="2"/>
  <c r="B666" i="2"/>
  <c r="F421" i="2"/>
  <c r="B833" i="2"/>
  <c r="F909" i="2"/>
  <c r="B1022" i="2"/>
  <c r="B300" i="2"/>
  <c r="B1112" i="2"/>
  <c r="B1115" i="2"/>
  <c r="B857" i="2"/>
  <c r="F681" i="2"/>
  <c r="F737" i="2"/>
  <c r="F1270" i="2"/>
  <c r="B1054" i="2"/>
  <c r="F1239" i="2"/>
  <c r="B1244" i="2"/>
  <c r="B584" i="2"/>
  <c r="F1071" i="2"/>
  <c r="B890" i="2"/>
  <c r="F1095" i="2"/>
  <c r="B999" i="2"/>
  <c r="F1107" i="2"/>
  <c r="F1370" i="2"/>
  <c r="F509" i="2"/>
  <c r="F219" i="2"/>
  <c r="F1316" i="2"/>
  <c r="B423" i="2"/>
  <c r="B1281" i="2"/>
  <c r="B1090" i="2"/>
  <c r="F1173" i="2"/>
  <c r="B1130" i="2"/>
  <c r="F1226" i="2"/>
  <c r="F275" i="2"/>
  <c r="F51" i="2"/>
  <c r="B1070" i="2"/>
  <c r="B1145" i="2"/>
  <c r="B27" i="2"/>
  <c r="F487" i="2"/>
  <c r="F1221" i="2"/>
  <c r="F397" i="2"/>
  <c r="F153" i="2"/>
  <c r="F1064" i="2"/>
  <c r="B1259" i="2"/>
  <c r="B876" i="2"/>
  <c r="F512" i="2"/>
  <c r="B1076" i="2"/>
  <c r="F1152" i="2"/>
  <c r="F831" i="2"/>
  <c r="B1152" i="2"/>
  <c r="F1194" i="2"/>
  <c r="F706" i="2"/>
  <c r="B476" i="2"/>
  <c r="F623" i="2"/>
  <c r="B1256" i="2"/>
  <c r="B1370" i="2"/>
  <c r="F175" i="2"/>
  <c r="F541" i="2"/>
  <c r="B498" i="2"/>
  <c r="B861" i="2"/>
  <c r="B1061" i="2"/>
  <c r="F1022" i="2"/>
  <c r="B865" i="2"/>
  <c r="F1111" i="2"/>
  <c r="F300" i="2"/>
  <c r="B264" i="2"/>
  <c r="F1061" i="2"/>
  <c r="B566" i="2"/>
  <c r="B682" i="2"/>
  <c r="B728" i="2"/>
  <c r="B1319" i="2"/>
  <c r="B424" i="2"/>
  <c r="F914" i="2"/>
  <c r="B509" i="2"/>
  <c r="B995" i="2"/>
  <c r="B992" i="2"/>
  <c r="B750" i="2"/>
  <c r="B598" i="2"/>
  <c r="B918" i="2"/>
  <c r="B907" i="2"/>
  <c r="B1052" i="2"/>
  <c r="B1155" i="2"/>
  <c r="F1315" i="2"/>
  <c r="F1043" i="2"/>
  <c r="F186" i="2"/>
  <c r="B596" i="2"/>
  <c r="F859" i="2"/>
  <c r="F795" i="2"/>
  <c r="F712" i="2"/>
  <c r="F363" i="2"/>
  <c r="F821" i="2"/>
  <c r="B733" i="2"/>
  <c r="B478" i="2"/>
  <c r="F1158" i="2"/>
  <c r="B856" i="2"/>
  <c r="F1222" i="2"/>
  <c r="B435" i="2"/>
  <c r="B1017" i="2"/>
  <c r="F820" i="2"/>
  <c r="B525" i="2"/>
  <c r="B1229" i="2"/>
  <c r="F713" i="2"/>
  <c r="B186" i="2"/>
  <c r="F701" i="2"/>
  <c r="B1018" i="2"/>
  <c r="F762" i="2"/>
  <c r="B908" i="2"/>
  <c r="B1186" i="2"/>
  <c r="B867" i="2"/>
  <c r="F622" i="2"/>
  <c r="F906" i="2"/>
  <c r="B487" i="2"/>
  <c r="F1366" i="2"/>
  <c r="F230" i="2"/>
  <c r="F908" i="2"/>
  <c r="B302" i="2"/>
  <c r="B706" i="2"/>
  <c r="F1195" i="2"/>
  <c r="B894" i="2"/>
  <c r="F197" i="2"/>
  <c r="F1187" i="2"/>
  <c r="F1051" i="2"/>
  <c r="B872" i="2"/>
  <c r="B993" i="2"/>
  <c r="B707" i="2"/>
  <c r="B932" i="2"/>
  <c r="F751" i="2"/>
  <c r="B440" i="2"/>
  <c r="F1020" i="2"/>
  <c r="B1071" i="2"/>
  <c r="F1333" i="2"/>
  <c r="F918" i="2"/>
  <c r="F856" i="2"/>
  <c r="F997" i="2"/>
  <c r="B688" i="2"/>
  <c r="B363" i="2"/>
  <c r="B1051" i="2"/>
  <c r="B1175" i="2"/>
  <c r="F711" i="2"/>
  <c r="F477" i="2"/>
  <c r="F935" i="2"/>
  <c r="F1255" i="2"/>
  <c r="F1317" i="2"/>
  <c r="F1235" i="2"/>
  <c r="B734" i="2"/>
  <c r="F1193" i="2"/>
  <c r="F869" i="2"/>
  <c r="F647" i="2"/>
  <c r="F690" i="2"/>
  <c r="F480" i="2"/>
  <c r="F510" i="2"/>
  <c r="B1089" i="2"/>
  <c r="F1016" i="2"/>
  <c r="B866" i="2"/>
  <c r="B481" i="2"/>
  <c r="F314" i="2"/>
  <c r="B1311" i="2"/>
  <c r="F675" i="2"/>
  <c r="B230" i="2"/>
  <c r="F878" i="2"/>
  <c r="F981" i="2"/>
  <c r="F316" i="2"/>
  <c r="B919" i="2"/>
  <c r="B275" i="2"/>
  <c r="B1047" i="2"/>
  <c r="F834" i="2"/>
  <c r="F1017" i="2"/>
  <c r="B1004" i="2"/>
  <c r="B996" i="2"/>
  <c r="F439" i="2"/>
  <c r="B1210" i="2"/>
  <c r="B609" i="2"/>
  <c r="B1157" i="2"/>
  <c r="B1131" i="2"/>
  <c r="B23" i="2"/>
  <c r="B1025" i="2"/>
  <c r="F242" i="2"/>
  <c r="F1128" i="2"/>
  <c r="B142" i="2"/>
  <c r="F597" i="2"/>
  <c r="B107" i="2"/>
  <c r="F95" i="2"/>
  <c r="B933" i="2"/>
  <c r="B662" i="2"/>
  <c r="B705" i="2"/>
  <c r="F1093" i="2"/>
  <c r="F698" i="2"/>
  <c r="B1044" i="2"/>
  <c r="F727" i="2"/>
  <c r="B1310" i="2"/>
  <c r="F1031" i="2"/>
  <c r="F840" i="2"/>
  <c r="B1320" i="2"/>
  <c r="F1172" i="2"/>
  <c r="F1191" i="2"/>
  <c r="B670" i="2"/>
  <c r="B836" i="2"/>
  <c r="B660" i="2"/>
  <c r="B1146" i="2"/>
  <c r="B511" i="2"/>
  <c r="F710" i="2"/>
  <c r="F525" i="2"/>
  <c r="B84" i="2"/>
  <c r="B879" i="2"/>
  <c r="F714" i="2"/>
  <c r="F1313" i="2"/>
  <c r="F1171" i="2"/>
  <c r="B1064" i="2"/>
  <c r="B536" i="2"/>
  <c r="B1065" i="2"/>
  <c r="B648" i="2"/>
  <c r="B1147" i="2"/>
  <c r="F733" i="2"/>
  <c r="B909" i="2"/>
  <c r="F1032" i="2"/>
  <c r="F1066" i="2"/>
  <c r="B837" i="2"/>
  <c r="B696" i="2"/>
  <c r="B1243" i="2"/>
  <c r="B131" i="2"/>
  <c r="F684" i="2"/>
  <c r="F364" i="2"/>
  <c r="B671" i="2"/>
  <c r="B1294" i="2"/>
  <c r="B914" i="2"/>
  <c r="B820" i="2"/>
  <c r="B25" i="2"/>
  <c r="F683" i="2"/>
  <c r="B691" i="2"/>
  <c r="B480" i="2"/>
  <c r="B689" i="2"/>
  <c r="F1146" i="2"/>
  <c r="B921" i="2"/>
  <c r="F702" i="2"/>
  <c r="F823" i="2"/>
  <c r="F1186" i="2"/>
  <c r="F775" i="2"/>
  <c r="F253" i="2"/>
  <c r="F1292" i="2"/>
  <c r="B679" i="2"/>
  <c r="B1241" i="2"/>
  <c r="B858" i="2"/>
  <c r="F1073" i="2"/>
  <c r="B1190" i="2"/>
  <c r="B1246" i="2"/>
  <c r="B1292" i="2"/>
  <c r="B1050" i="2"/>
  <c r="B715" i="2"/>
  <c r="F479" i="2"/>
  <c r="B442" i="2"/>
  <c r="B1091" i="2"/>
  <c r="B538" i="2"/>
  <c r="F478" i="2"/>
  <c r="F857" i="2"/>
  <c r="F1023" i="2"/>
  <c r="F688" i="2"/>
  <c r="B1238" i="2"/>
  <c r="B1132" i="2"/>
  <c r="B1314" i="2"/>
  <c r="B1113" i="2"/>
  <c r="B1019" i="2"/>
  <c r="B842" i="2"/>
  <c r="B1318" i="2"/>
  <c r="B1293" i="2"/>
  <c r="B315" i="2"/>
  <c r="F819" i="2"/>
  <c r="F731" i="2"/>
  <c r="F1089" i="2"/>
  <c r="F703" i="2"/>
  <c r="B782" i="2"/>
  <c r="B1231" i="2"/>
  <c r="B329" i="2"/>
  <c r="F40" i="2"/>
  <c r="B647" i="2"/>
  <c r="F1108" i="2"/>
  <c r="F569" i="2"/>
  <c r="B934" i="2"/>
  <c r="F671" i="2"/>
  <c r="B667" i="2"/>
  <c r="F807" i="2"/>
  <c r="F1050" i="2"/>
  <c r="B1245" i="2"/>
  <c r="B438" i="2"/>
  <c r="F329" i="2"/>
  <c r="F1110" i="2"/>
  <c r="F777" i="2"/>
  <c r="F1000" i="2"/>
  <c r="F916" i="2"/>
  <c r="F438" i="2"/>
  <c r="F131" i="2"/>
  <c r="F107" i="2"/>
  <c r="B1226" i="2"/>
  <c r="F1229" i="2"/>
  <c r="F686" i="2"/>
  <c r="F84" i="2"/>
  <c r="F1153" i="2"/>
  <c r="F1189" i="2"/>
  <c r="B1055" i="2"/>
  <c r="B703" i="2"/>
  <c r="F1046" i="2"/>
  <c r="B981" i="2"/>
  <c r="F1246" i="2"/>
  <c r="B410" i="2"/>
  <c r="F453" i="2"/>
  <c r="F598" i="2"/>
  <c r="F1076" i="2"/>
  <c r="B28" i="2"/>
  <c r="B1026" i="2"/>
  <c r="F689" i="2"/>
  <c r="F917" i="2"/>
  <c r="F1069" i="2"/>
  <c r="B129" i="2"/>
  <c r="B795" i="2"/>
  <c r="F1314" i="2"/>
  <c r="F1256" i="2"/>
  <c r="F442" i="2"/>
  <c r="B231" i="2"/>
  <c r="B208" i="2"/>
  <c r="F776" i="2"/>
  <c r="F1003" i="2"/>
  <c r="B386" i="2"/>
  <c r="F867" i="2"/>
  <c r="B1344" i="2"/>
  <c r="B1194" i="2"/>
  <c r="B997" i="2"/>
  <c r="F1113" i="2"/>
  <c r="B697" i="2"/>
  <c r="B1154" i="2"/>
  <c r="B841" i="2"/>
  <c r="F697" i="2"/>
  <c r="F1228" i="2"/>
  <c r="B831" i="2"/>
  <c r="B397" i="2"/>
  <c r="F1091" i="2"/>
  <c r="F454" i="2" l="1"/>
  <c r="F85" i="2"/>
  <c r="F330" i="2"/>
  <c r="F808" i="2"/>
  <c r="F41" i="2"/>
  <c r="C27" i="1" s="1"/>
  <c r="F1300" i="2"/>
  <c r="F254" i="2"/>
  <c r="F1200" i="2"/>
  <c r="F738" i="2"/>
  <c r="F96" i="2"/>
  <c r="F1135" i="2"/>
  <c r="F243" i="2"/>
  <c r="F319" i="2"/>
  <c r="F1033" i="2"/>
  <c r="F1334" i="2"/>
  <c r="F198" i="2"/>
  <c r="F232" i="2"/>
  <c r="F1371" i="2"/>
  <c r="F922" i="2"/>
  <c r="F624" i="2"/>
  <c r="F763" i="2"/>
  <c r="F365" i="2"/>
  <c r="F187" i="2"/>
  <c r="F1077" i="2"/>
  <c r="F176" i="2"/>
  <c r="F154" i="2"/>
  <c r="F398" i="2"/>
  <c r="F1260" i="2"/>
  <c r="F52" i="2"/>
  <c r="C22" i="1" s="1"/>
  <c r="F276" i="2"/>
  <c r="F220" i="2"/>
  <c r="F514" i="2"/>
  <c r="F1271" i="2"/>
  <c r="F425" i="2"/>
  <c r="F526" i="2"/>
  <c r="F465" i="2"/>
  <c r="F958" i="2"/>
  <c r="F649" i="2"/>
  <c r="F797" i="2"/>
  <c r="F1096" i="2"/>
  <c r="F880" i="2"/>
  <c r="F341" i="2"/>
  <c r="F844" i="2"/>
  <c r="F1393" i="2"/>
  <c r="F1345" i="2"/>
  <c r="F612" i="2"/>
  <c r="F1356" i="2"/>
  <c r="C19" i="1" s="1"/>
  <c r="F542" i="2"/>
  <c r="F717" i="2"/>
  <c r="F573" i="2"/>
  <c r="F599" i="2"/>
  <c r="F132" i="2"/>
  <c r="C28" i="1" s="1"/>
  <c r="F143" i="2"/>
  <c r="F586" i="2"/>
  <c r="F353" i="2"/>
  <c r="F1323" i="2"/>
  <c r="F108" i="2"/>
  <c r="F74" i="2"/>
  <c r="F969" i="2"/>
  <c r="F1006" i="2"/>
  <c r="F936" i="2"/>
  <c r="F265" i="2"/>
  <c r="F1118" i="2"/>
  <c r="F752" i="2"/>
  <c r="F30" i="2"/>
  <c r="F10" i="5"/>
  <c r="F783" i="2"/>
  <c r="F947" i="2"/>
  <c r="F443" i="2"/>
  <c r="F287" i="2"/>
  <c r="F304" i="2"/>
  <c r="F165" i="2"/>
  <c r="F636" i="2"/>
  <c r="F554" i="2"/>
  <c r="F1382" i="2"/>
  <c r="F119" i="2"/>
  <c r="F63" i="2"/>
  <c r="C23" i="1" s="1"/>
  <c r="F1211" i="2"/>
  <c r="F1404" i="2"/>
  <c r="F209" i="2"/>
  <c r="F1159" i="2"/>
  <c r="F896" i="2"/>
  <c r="F499" i="2"/>
  <c r="F982" i="2"/>
  <c r="F387" i="2"/>
  <c r="F411" i="2"/>
  <c r="C18" i="1" s="1"/>
  <c r="F1282" i="2"/>
  <c r="F1176" i="2"/>
  <c r="F488" i="2"/>
  <c r="F376" i="2"/>
  <c r="C26" i="1" s="1"/>
  <c r="B10" i="2" l="1"/>
  <c r="C7" i="1" s="1"/>
  <c r="C24" i="1"/>
  <c r="B9" i="2"/>
  <c r="C8" i="1" s="1"/>
  <c r="C29"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Introducir un texto con el nombre o referencia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3" authorId="1" shapeId="0" xr:uid="{00000000-0006-0000-0100-000015000000}">
      <text>
        <r>
          <rPr>
            <sz val="11"/>
            <color theme="1"/>
            <rFont val="Calibri"/>
            <family val="2"/>
            <scheme val="minor"/>
          </rPr>
          <t>Introducir un texto con el nombre o referencia de la contratación</t>
        </r>
      </text>
    </comment>
    <comment ref="B33" authorId="1" shapeId="0" xr:uid="{00000000-0006-0000-0100-000016000000}">
      <text>
        <r>
          <rPr>
            <sz val="11"/>
            <color theme="1"/>
            <rFont val="Calibri"/>
            <family val="2"/>
            <scheme val="minor"/>
          </rPr>
          <t>Introduzca un texto con la finalidad de la contratación</t>
        </r>
      </text>
    </comment>
    <comment ref="C33" authorId="1" shapeId="0" xr:uid="{00000000-0006-0000-0100-000017000000}">
      <text>
        <r>
          <rPr>
            <sz val="11"/>
            <color theme="1"/>
            <rFont val="Calibri"/>
            <family val="2"/>
            <scheme val="minor"/>
          </rPr>
          <t>Seleccionar un valor del listado</t>
        </r>
      </text>
    </comment>
    <comment ref="D33" authorId="1" shapeId="0" xr:uid="{00000000-0006-0000-0100-000018000000}">
      <text>
        <r>
          <rPr>
            <sz val="11"/>
            <color theme="1"/>
            <rFont val="Calibri"/>
            <family val="2"/>
            <scheme val="minor"/>
          </rPr>
          <t>Seleccione el tipo de procedimiento</t>
        </r>
      </text>
    </comment>
    <comment ref="E33" authorId="1" shapeId="0" xr:uid="{00000000-0006-0000-0100-000019000000}">
      <text>
        <r>
          <rPr>
            <sz val="11"/>
            <color theme="1"/>
            <rFont val="Calibri"/>
            <family val="2"/>
            <scheme val="minor"/>
          </rPr>
          <t>Seleccione un valor de la lista</t>
        </r>
      </text>
    </comment>
    <comment ref="F33" authorId="1" shapeId="0" xr:uid="{00000000-0006-0000-0100-00001A000000}">
      <text>
        <r>
          <rPr>
            <sz val="11"/>
            <color theme="1"/>
            <rFont val="Calibri"/>
            <family val="2"/>
            <scheme val="minor"/>
          </rPr>
          <t>Introduzca el código SNIP</t>
        </r>
      </text>
    </comment>
    <comment ref="C34" authorId="1" shapeId="0" xr:uid="{00000000-0006-0000-0100-00001B000000}">
      <text>
        <r>
          <rPr>
            <sz val="11"/>
            <color theme="1"/>
            <rFont val="Calibri"/>
            <family val="2"/>
            <scheme val="minor"/>
          </rPr>
          <t>Introduzca la fecha de inicio del proceso, en formato dd-mm-aaaa</t>
        </r>
      </text>
    </comment>
    <comment ref="F34"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xr:uid="{00000000-0006-0000-0100-00001D000000}">
      <text/>
    </comment>
    <comment ref="C36" authorId="1" shapeId="0" xr:uid="{00000000-0006-0000-0100-00001E000000}">
      <text>
        <r>
          <rPr>
            <sz val="11"/>
            <color theme="1"/>
            <rFont val="Calibri"/>
            <family val="2"/>
            <scheme val="minor"/>
          </rPr>
          <t>Introduzca la fecha prevista de adjudicación, en formato dd-mm-aaaa</t>
        </r>
      </text>
    </comment>
    <comment ref="F36" authorId="1" shapeId="0" xr:uid="{00000000-0006-0000-0100-00001F000000}">
      <text/>
    </comment>
    <comment ref="F37" authorId="1" shapeId="0" xr:uid="{00000000-0006-0000-0100-000020000000}">
      <text/>
    </comment>
    <comment ref="A39" authorId="1" shapeId="0" xr:uid="{00000000-0006-0000-0100-000021000000}">
      <text>
        <r>
          <rPr>
            <sz val="11"/>
            <color theme="1"/>
            <rFont val="Calibri"/>
            <family val="2"/>
            <scheme val="minor"/>
          </rPr>
          <t>Introduzca un codigo UNSPSC</t>
        </r>
      </text>
    </comment>
    <comment ref="B39" authorId="1" shapeId="0" xr:uid="{00000000-0006-0000-0100-000022000000}">
      <text>
        <r>
          <rPr>
            <sz val="11"/>
            <color theme="1"/>
            <rFont val="Calibri"/>
            <family val="2"/>
            <scheme val="minor"/>
          </rPr>
          <t>Descripción calculada automáticamente a partir de código del artículo</t>
        </r>
      </text>
    </comment>
    <comment ref="C39" authorId="1" shapeId="0" xr:uid="{00000000-0006-0000-0100-000023000000}">
      <text>
        <r>
          <rPr>
            <sz val="11"/>
            <color theme="1"/>
            <rFont val="Calibri"/>
            <family val="2"/>
            <scheme val="minor"/>
          </rPr>
          <t>Seleccione un valor de la lista</t>
        </r>
      </text>
    </comment>
    <comment ref="D39" authorId="1" shapeId="0" xr:uid="{00000000-0006-0000-0100-000024000000}">
      <text>
        <r>
          <rPr>
            <sz val="11"/>
            <color theme="1"/>
            <rFont val="Calibri"/>
            <family val="2"/>
            <scheme val="minor"/>
          </rPr>
          <t>Introduzca un número con dos decimales como máximo. Debe ser igual o mayor a la "Cantidad Real Consumida"</t>
        </r>
      </text>
    </comment>
    <comment ref="E39" authorId="1" shapeId="0" xr:uid="{00000000-0006-0000-0100-000025000000}">
      <text>
        <r>
          <rPr>
            <sz val="11"/>
            <color theme="1"/>
            <rFont val="Calibri"/>
            <family val="2"/>
            <scheme val="minor"/>
          </rPr>
          <t>Introduzca un número con dos decimales como máximo</t>
        </r>
      </text>
    </comment>
    <comment ref="F39"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1"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5" authorId="1" shapeId="0" xr:uid="{00000000-0006-0000-0100-000039000000}">
      <text>
        <r>
          <rPr>
            <sz val="11"/>
            <color theme="1"/>
            <rFont val="Calibri"/>
            <family val="2"/>
            <scheme val="minor"/>
          </rPr>
          <t>Introducir un texto con el nombre o referencia de la contratación</t>
        </r>
      </text>
    </comment>
    <comment ref="B55" authorId="1" shapeId="0" xr:uid="{00000000-0006-0000-0100-00003A000000}">
      <text>
        <r>
          <rPr>
            <sz val="11"/>
            <color theme="1"/>
            <rFont val="Calibri"/>
            <family val="2"/>
            <scheme val="minor"/>
          </rPr>
          <t>Introduzca un texto con la finalidad de la contratación</t>
        </r>
      </text>
    </comment>
    <comment ref="C55" authorId="1" shapeId="0" xr:uid="{00000000-0006-0000-0100-00003B000000}">
      <text>
        <r>
          <rPr>
            <sz val="11"/>
            <color theme="1"/>
            <rFont val="Calibri"/>
            <family val="2"/>
            <scheme val="minor"/>
          </rPr>
          <t>Seleccionar un valor del listado</t>
        </r>
      </text>
    </comment>
    <comment ref="D55" authorId="1" shapeId="0" xr:uid="{00000000-0006-0000-0100-00003C000000}">
      <text>
        <r>
          <rPr>
            <sz val="11"/>
            <color theme="1"/>
            <rFont val="Calibri"/>
            <family val="2"/>
            <scheme val="minor"/>
          </rPr>
          <t>Seleccione el tipo de procedimiento</t>
        </r>
      </text>
    </comment>
    <comment ref="E55" authorId="1" shapeId="0" xr:uid="{00000000-0006-0000-0100-00003D000000}">
      <text>
        <r>
          <rPr>
            <sz val="11"/>
            <color theme="1"/>
            <rFont val="Calibri"/>
            <family val="2"/>
            <scheme val="minor"/>
          </rPr>
          <t>Seleccione un valor de la lista</t>
        </r>
      </text>
    </comment>
    <comment ref="F55" authorId="1" shapeId="0" xr:uid="{00000000-0006-0000-0100-00003E000000}">
      <text>
        <r>
          <rPr>
            <sz val="11"/>
            <color theme="1"/>
            <rFont val="Calibri"/>
            <family val="2"/>
            <scheme val="minor"/>
          </rPr>
          <t>Introduzca el código SNIP</t>
        </r>
      </text>
    </comment>
    <comment ref="C56" authorId="1" shapeId="0" xr:uid="{00000000-0006-0000-0100-00003F000000}">
      <text>
        <r>
          <rPr>
            <sz val="11"/>
            <color theme="1"/>
            <rFont val="Calibri"/>
            <family val="2"/>
            <scheme val="minor"/>
          </rPr>
          <t>Introduzca la fecha de inicio del proceso, en formato dd-mm-aaaa</t>
        </r>
      </text>
    </comment>
    <comment ref="F56"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1" shapeId="0" xr:uid="{00000000-0006-0000-0100-000041000000}">
      <text/>
    </comment>
    <comment ref="C58" authorId="1" shapeId="0" xr:uid="{00000000-0006-0000-0100-000042000000}">
      <text>
        <r>
          <rPr>
            <sz val="11"/>
            <color theme="1"/>
            <rFont val="Calibri"/>
            <family val="2"/>
            <scheme val="minor"/>
          </rPr>
          <t>Introduzca la fecha prevista de adjudicación, en formato dd-mm-aaaa</t>
        </r>
      </text>
    </comment>
    <comment ref="F58" authorId="1" shapeId="0" xr:uid="{00000000-0006-0000-0100-000043000000}">
      <text/>
    </comment>
    <comment ref="F59" authorId="1" shapeId="0" xr:uid="{00000000-0006-0000-0100-000044000000}">
      <text/>
    </comment>
    <comment ref="A61" authorId="1" shapeId="0" xr:uid="{00000000-0006-0000-0100-000045000000}">
      <text>
        <r>
          <rPr>
            <sz val="11"/>
            <color theme="1"/>
            <rFont val="Calibri"/>
            <family val="2"/>
            <scheme val="minor"/>
          </rPr>
          <t>Introduzca un codigo UNSPSC</t>
        </r>
      </text>
    </comment>
    <comment ref="B61" authorId="1" shapeId="0" xr:uid="{00000000-0006-0000-0100-000046000000}">
      <text>
        <r>
          <rPr>
            <sz val="11"/>
            <color theme="1"/>
            <rFont val="Calibri"/>
            <family val="2"/>
            <scheme val="minor"/>
          </rPr>
          <t>Descripción calculada automáticamente a partir de código del artículo</t>
        </r>
      </text>
    </comment>
    <comment ref="C61" authorId="1" shapeId="0" xr:uid="{00000000-0006-0000-0100-000047000000}">
      <text>
        <r>
          <rPr>
            <sz val="11"/>
            <color theme="1"/>
            <rFont val="Calibri"/>
            <family val="2"/>
            <scheme val="minor"/>
          </rPr>
          <t>Seleccione un valor de la lista</t>
        </r>
      </text>
    </comment>
    <comment ref="D61" authorId="1" shapeId="0" xr:uid="{00000000-0006-0000-0100-000048000000}">
      <text>
        <r>
          <rPr>
            <sz val="11"/>
            <color theme="1"/>
            <rFont val="Calibri"/>
            <family val="2"/>
            <scheme val="minor"/>
          </rPr>
          <t>Introduzca un número con dos decimales como máximo. Debe ser igual o mayor a la "Cantidad Real Consumida"</t>
        </r>
      </text>
    </comment>
    <comment ref="E61" authorId="1" shapeId="0" xr:uid="{00000000-0006-0000-0100-000049000000}">
      <text>
        <r>
          <rPr>
            <sz val="11"/>
            <color theme="1"/>
            <rFont val="Calibri"/>
            <family val="2"/>
            <scheme val="minor"/>
          </rPr>
          <t>Introduzca un número con dos decimales como máximo</t>
        </r>
      </text>
    </comment>
    <comment ref="F61" authorId="1" shapeId="0" xr:uid="{00000000-0006-0000-0100-00004A000000}">
      <text>
        <r>
          <rPr>
            <sz val="11"/>
            <color theme="1"/>
            <rFont val="Calibri"/>
            <family val="2"/>
            <scheme val="minor"/>
          </rPr>
          <t>Monto calculado automáticamente por el sistema</t>
        </r>
      </text>
    </comment>
    <comment ref="A66" authorId="1" shapeId="0" xr:uid="{00000000-0006-0000-0100-00004B000000}">
      <text>
        <r>
          <rPr>
            <sz val="11"/>
            <color theme="1"/>
            <rFont val="Calibri"/>
            <family val="2"/>
            <scheme val="minor"/>
          </rPr>
          <t>Introducir un texto con el nombre o referencia de la contratación</t>
        </r>
      </text>
    </comment>
    <comment ref="B66" authorId="1" shapeId="0" xr:uid="{00000000-0006-0000-0100-00004C000000}">
      <text>
        <r>
          <rPr>
            <sz val="11"/>
            <color theme="1"/>
            <rFont val="Calibri"/>
            <family val="2"/>
            <scheme val="minor"/>
          </rPr>
          <t>Introduzca un texto con la finalidad de la contratación</t>
        </r>
      </text>
    </comment>
    <comment ref="C66" authorId="1" shapeId="0" xr:uid="{00000000-0006-0000-0100-00004D000000}">
      <text>
        <r>
          <rPr>
            <sz val="11"/>
            <color theme="1"/>
            <rFont val="Calibri"/>
            <family val="2"/>
            <scheme val="minor"/>
          </rPr>
          <t>Seleccionar un valor del listado</t>
        </r>
      </text>
    </comment>
    <comment ref="D66" authorId="1" shapeId="0" xr:uid="{00000000-0006-0000-0100-00004E000000}">
      <text>
        <r>
          <rPr>
            <sz val="11"/>
            <color theme="1"/>
            <rFont val="Calibri"/>
            <family val="2"/>
            <scheme val="minor"/>
          </rPr>
          <t>Seleccione el tipo de procedimiento</t>
        </r>
      </text>
    </comment>
    <comment ref="E66" authorId="1" shapeId="0" xr:uid="{00000000-0006-0000-0100-00004F000000}">
      <text>
        <r>
          <rPr>
            <sz val="11"/>
            <color theme="1"/>
            <rFont val="Calibri"/>
            <family val="2"/>
            <scheme val="minor"/>
          </rPr>
          <t>Seleccione un valor de la lista</t>
        </r>
      </text>
    </comment>
    <comment ref="F66" authorId="1" shapeId="0" xr:uid="{00000000-0006-0000-0100-000050000000}">
      <text>
        <r>
          <rPr>
            <sz val="11"/>
            <color theme="1"/>
            <rFont val="Calibri"/>
            <family val="2"/>
            <scheme val="minor"/>
          </rPr>
          <t>Introduzca el código SNIP</t>
        </r>
      </text>
    </comment>
    <comment ref="C67" authorId="1" shapeId="0" xr:uid="{00000000-0006-0000-0100-000051000000}">
      <text>
        <r>
          <rPr>
            <sz val="11"/>
            <color theme="1"/>
            <rFont val="Calibri"/>
            <family val="2"/>
            <scheme val="minor"/>
          </rPr>
          <t>Introduzca la fecha de inicio del proceso, en formato dd-mm-aaaa</t>
        </r>
      </text>
    </comment>
    <comment ref="F67"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53000000}">
      <text/>
    </comment>
    <comment ref="C69" authorId="1" shapeId="0" xr:uid="{00000000-0006-0000-0100-000054000000}">
      <text>
        <r>
          <rPr>
            <sz val="11"/>
            <color theme="1"/>
            <rFont val="Calibri"/>
            <family val="2"/>
            <scheme val="minor"/>
          </rPr>
          <t>Introduzca la fecha prevista de adjudicación, en formato dd-mm-aaaa</t>
        </r>
      </text>
    </comment>
    <comment ref="F69" authorId="1" shapeId="0" xr:uid="{00000000-0006-0000-0100-000055000000}">
      <text/>
    </comment>
    <comment ref="F70" authorId="1" shapeId="0" xr:uid="{00000000-0006-0000-0100-000056000000}">
      <text/>
    </comment>
    <comment ref="A72" authorId="1" shapeId="0" xr:uid="{00000000-0006-0000-0100-000057000000}">
      <text>
        <r>
          <rPr>
            <sz val="11"/>
            <color theme="1"/>
            <rFont val="Calibri"/>
            <family val="2"/>
            <scheme val="minor"/>
          </rPr>
          <t>Introduzca un codigo UNSPSC</t>
        </r>
      </text>
    </comment>
    <comment ref="B72" authorId="1" shapeId="0" xr:uid="{00000000-0006-0000-0100-000058000000}">
      <text>
        <r>
          <rPr>
            <sz val="11"/>
            <color theme="1"/>
            <rFont val="Calibri"/>
            <family val="2"/>
            <scheme val="minor"/>
          </rPr>
          <t>Descripción calculada automáticamente a partir de código del artículo</t>
        </r>
      </text>
    </comment>
    <comment ref="C72" authorId="1" shapeId="0" xr:uid="{00000000-0006-0000-0100-000059000000}">
      <text>
        <r>
          <rPr>
            <sz val="11"/>
            <color theme="1"/>
            <rFont val="Calibri"/>
            <family val="2"/>
            <scheme val="minor"/>
          </rPr>
          <t>Seleccione un valor de la lista</t>
        </r>
      </text>
    </comment>
    <comment ref="D72" authorId="1" shapeId="0" xr:uid="{00000000-0006-0000-0100-00005A000000}">
      <text>
        <r>
          <rPr>
            <sz val="11"/>
            <color theme="1"/>
            <rFont val="Calibri"/>
            <family val="2"/>
            <scheme val="minor"/>
          </rPr>
          <t>Introduzca un número con dos decimales como máximo. Debe ser igual o mayor a la "Cantidad Real Consumida"</t>
        </r>
      </text>
    </comment>
    <comment ref="E72" authorId="1" shapeId="0" xr:uid="{00000000-0006-0000-0100-00005B000000}">
      <text>
        <r>
          <rPr>
            <sz val="11"/>
            <color theme="1"/>
            <rFont val="Calibri"/>
            <family val="2"/>
            <scheme val="minor"/>
          </rPr>
          <t>Introduzca un número con dos decimales como máximo</t>
        </r>
      </text>
    </comment>
    <comment ref="F72"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5000000}">
      <text/>
    </comment>
    <comment ref="C80" authorId="1" shapeId="0" xr:uid="{00000000-0006-0000-0100-000066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88" authorId="1" shapeId="0" xr:uid="{00000000-0006-0000-0100-00006F000000}">
      <text>
        <r>
          <rPr>
            <sz val="11"/>
            <color theme="1"/>
            <rFont val="Calibri"/>
            <family val="2"/>
            <scheme val="minor"/>
          </rPr>
          <t>Introducir un texto con el nombre o referencia de la contratación</t>
        </r>
      </text>
    </comment>
    <comment ref="B88" authorId="1" shapeId="0" xr:uid="{00000000-0006-0000-0100-000070000000}">
      <text>
        <r>
          <rPr>
            <sz val="11"/>
            <color theme="1"/>
            <rFont val="Calibri"/>
            <family val="2"/>
            <scheme val="minor"/>
          </rPr>
          <t>Introduzca un texto con la finalidad de la contratación</t>
        </r>
      </text>
    </comment>
    <comment ref="C88" authorId="1" shapeId="0" xr:uid="{00000000-0006-0000-0100-000071000000}">
      <text>
        <r>
          <rPr>
            <sz val="11"/>
            <color theme="1"/>
            <rFont val="Calibri"/>
            <family val="2"/>
            <scheme val="minor"/>
          </rPr>
          <t>Seleccionar un valor del listado</t>
        </r>
      </text>
    </comment>
    <comment ref="D88" authorId="1" shapeId="0" xr:uid="{00000000-0006-0000-0100-000072000000}">
      <text>
        <r>
          <rPr>
            <sz val="11"/>
            <color theme="1"/>
            <rFont val="Calibri"/>
            <family val="2"/>
            <scheme val="minor"/>
          </rPr>
          <t>Seleccione el tipo de procedimiento</t>
        </r>
      </text>
    </comment>
    <comment ref="E88" authorId="1" shapeId="0" xr:uid="{00000000-0006-0000-0100-000073000000}">
      <text>
        <r>
          <rPr>
            <sz val="11"/>
            <color theme="1"/>
            <rFont val="Calibri"/>
            <family val="2"/>
            <scheme val="minor"/>
          </rPr>
          <t>Seleccione un valor de la lista</t>
        </r>
      </text>
    </comment>
    <comment ref="F88" authorId="1" shapeId="0" xr:uid="{00000000-0006-0000-0100-000074000000}">
      <text>
        <r>
          <rPr>
            <sz val="11"/>
            <color theme="1"/>
            <rFont val="Calibri"/>
            <family val="2"/>
            <scheme val="minor"/>
          </rPr>
          <t>Introduzca el código SNIP</t>
        </r>
      </text>
    </comment>
    <comment ref="C89" authorId="1" shapeId="0" xr:uid="{00000000-0006-0000-0100-000075000000}">
      <text>
        <r>
          <rPr>
            <sz val="11"/>
            <color theme="1"/>
            <rFont val="Calibri"/>
            <family val="2"/>
            <scheme val="minor"/>
          </rPr>
          <t>Introduzca la fecha de inicio del proceso, en formato dd-mm-aaaa</t>
        </r>
      </text>
    </comment>
    <comment ref="F8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77000000}">
      <text/>
    </comment>
    <comment ref="C91" authorId="1" shapeId="0" xr:uid="{00000000-0006-0000-0100-000078000000}">
      <text>
        <r>
          <rPr>
            <sz val="11"/>
            <color theme="1"/>
            <rFont val="Calibri"/>
            <family val="2"/>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family val="2"/>
            <scheme val="minor"/>
          </rPr>
          <t>Introduzca un codigo UNSPSC</t>
        </r>
      </text>
    </comment>
    <comment ref="B94" authorId="1" shapeId="0" xr:uid="{00000000-0006-0000-0100-00007C000000}">
      <text>
        <r>
          <rPr>
            <sz val="11"/>
            <color theme="1"/>
            <rFont val="Calibri"/>
            <family val="2"/>
            <scheme val="minor"/>
          </rPr>
          <t>Descripción calculada automáticamente a partir de código del artículo</t>
        </r>
      </text>
    </comment>
    <comment ref="C94" authorId="1" shapeId="0" xr:uid="{00000000-0006-0000-0100-00007D000000}">
      <text>
        <r>
          <rPr>
            <sz val="11"/>
            <color theme="1"/>
            <rFont val="Calibri"/>
            <family val="2"/>
            <scheme val="minor"/>
          </rPr>
          <t>Seleccione un valor de la lista</t>
        </r>
      </text>
    </comment>
    <comment ref="D94" authorId="1" shapeId="0" xr:uid="{00000000-0006-0000-0100-00007E000000}">
      <text>
        <r>
          <rPr>
            <sz val="11"/>
            <color theme="1"/>
            <rFont val="Calibri"/>
            <family val="2"/>
            <scheme val="minor"/>
          </rPr>
          <t>Introduzca un número con dos decimales como máximo. Debe ser igual o mayor a la "Cantidad Real Consumida"</t>
        </r>
      </text>
    </comment>
    <comment ref="E94" authorId="1" shapeId="0" xr:uid="{00000000-0006-0000-0100-00007F000000}">
      <text>
        <r>
          <rPr>
            <sz val="11"/>
            <color theme="1"/>
            <rFont val="Calibri"/>
            <family val="2"/>
            <scheme val="minor"/>
          </rPr>
          <t>Introduzca un número con dos decimales como máximo</t>
        </r>
      </text>
    </comment>
    <comment ref="F94" authorId="1" shapeId="0" xr:uid="{00000000-0006-0000-0100-000080000000}">
      <text>
        <r>
          <rPr>
            <sz val="11"/>
            <color theme="1"/>
            <rFont val="Calibri"/>
            <family val="2"/>
            <scheme val="minor"/>
          </rPr>
          <t>Monto calculado automáticamente por el sistema</t>
        </r>
      </text>
    </comment>
    <comment ref="A99" authorId="1" shapeId="0" xr:uid="{00000000-0006-0000-0100-000081000000}">
      <text>
        <r>
          <rPr>
            <sz val="11"/>
            <color theme="1"/>
            <rFont val="Calibri"/>
            <family val="2"/>
            <scheme val="minor"/>
          </rPr>
          <t>Introducir un texto con el nombre o referencia de la contratación</t>
        </r>
      </text>
    </comment>
    <comment ref="B99" authorId="1" shapeId="0" xr:uid="{00000000-0006-0000-0100-000082000000}">
      <text>
        <r>
          <rPr>
            <sz val="11"/>
            <color theme="1"/>
            <rFont val="Calibri"/>
            <family val="2"/>
            <scheme val="minor"/>
          </rPr>
          <t>Introduzca un texto con la finalidad de la contratación</t>
        </r>
      </text>
    </comment>
    <comment ref="C99" authorId="1" shapeId="0" xr:uid="{00000000-0006-0000-0100-000083000000}">
      <text>
        <r>
          <rPr>
            <sz val="11"/>
            <color theme="1"/>
            <rFont val="Calibri"/>
            <family val="2"/>
            <scheme val="minor"/>
          </rPr>
          <t>Seleccionar un valor del listado</t>
        </r>
      </text>
    </comment>
    <comment ref="D99" authorId="1" shapeId="0" xr:uid="{00000000-0006-0000-0100-000084000000}">
      <text>
        <r>
          <rPr>
            <sz val="11"/>
            <color theme="1"/>
            <rFont val="Calibri"/>
            <family val="2"/>
            <scheme val="minor"/>
          </rPr>
          <t>Seleccione el tipo de procedimiento</t>
        </r>
      </text>
    </comment>
    <comment ref="E99" authorId="1" shapeId="0" xr:uid="{00000000-0006-0000-0100-000085000000}">
      <text>
        <r>
          <rPr>
            <sz val="11"/>
            <color theme="1"/>
            <rFont val="Calibri"/>
            <family val="2"/>
            <scheme val="minor"/>
          </rPr>
          <t>Seleccione un valor de la lista</t>
        </r>
      </text>
    </comment>
    <comment ref="F99" authorId="1" shapeId="0" xr:uid="{00000000-0006-0000-0100-000086000000}">
      <text>
        <r>
          <rPr>
            <sz val="11"/>
            <color theme="1"/>
            <rFont val="Calibri"/>
            <family val="2"/>
            <scheme val="minor"/>
          </rPr>
          <t>Introduzca el código SNIP</t>
        </r>
      </text>
    </comment>
    <comment ref="C100" authorId="1" shapeId="0" xr:uid="{00000000-0006-0000-0100-000087000000}">
      <text>
        <r>
          <rPr>
            <sz val="11"/>
            <color theme="1"/>
            <rFont val="Calibri"/>
            <family val="2"/>
            <scheme val="minor"/>
          </rPr>
          <t>Introduzca la fecha de inicio del proceso, en formato dd-mm-aaaa</t>
        </r>
      </text>
    </comment>
    <comment ref="F100"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89000000}">
      <text/>
    </comment>
    <comment ref="C102" authorId="1" shapeId="0" xr:uid="{00000000-0006-0000-0100-00008A000000}">
      <text>
        <r>
          <rPr>
            <sz val="11"/>
            <color theme="1"/>
            <rFont val="Calibri"/>
            <family val="2"/>
            <scheme val="minor"/>
          </rPr>
          <t>Introduzca la fecha prevista de adjudicación, en formato dd-mm-aaaa</t>
        </r>
      </text>
    </comment>
    <comment ref="F102" authorId="1" shapeId="0" xr:uid="{00000000-0006-0000-0100-00008B000000}">
      <text/>
    </comment>
    <comment ref="F103" authorId="1" shapeId="0" xr:uid="{00000000-0006-0000-0100-00008C000000}">
      <text/>
    </comment>
    <comment ref="A105" authorId="1" shapeId="0" xr:uid="{00000000-0006-0000-0100-00008D000000}">
      <text>
        <r>
          <rPr>
            <sz val="11"/>
            <color theme="1"/>
            <rFont val="Calibri"/>
            <family val="2"/>
            <scheme val="minor"/>
          </rPr>
          <t>Introduzca un codigo UNSPSC</t>
        </r>
      </text>
    </comment>
    <comment ref="B105" authorId="1" shapeId="0" xr:uid="{00000000-0006-0000-0100-00008E000000}">
      <text>
        <r>
          <rPr>
            <sz val="11"/>
            <color theme="1"/>
            <rFont val="Calibri"/>
            <family val="2"/>
            <scheme val="minor"/>
          </rPr>
          <t>Descripción calculada automáticamente a partir de código del artículo</t>
        </r>
      </text>
    </comment>
    <comment ref="C105" authorId="1" shapeId="0" xr:uid="{00000000-0006-0000-0100-00008F000000}">
      <text>
        <r>
          <rPr>
            <sz val="11"/>
            <color theme="1"/>
            <rFont val="Calibri"/>
            <family val="2"/>
            <scheme val="minor"/>
          </rPr>
          <t>Seleccione un valor de la lista</t>
        </r>
      </text>
    </comment>
    <comment ref="D105" authorId="1" shapeId="0" xr:uid="{00000000-0006-0000-0100-000090000000}">
      <text>
        <r>
          <rPr>
            <sz val="11"/>
            <color theme="1"/>
            <rFont val="Calibri"/>
            <family val="2"/>
            <scheme val="minor"/>
          </rPr>
          <t>Introduzca un número con dos decimales como máximo. Debe ser igual o mayor a la "Cantidad Real Consumida"</t>
        </r>
      </text>
    </comment>
    <comment ref="E105" authorId="1" shapeId="0" xr:uid="{00000000-0006-0000-0100-000091000000}">
      <text>
        <r>
          <rPr>
            <sz val="11"/>
            <color theme="1"/>
            <rFont val="Calibri"/>
            <family val="2"/>
            <scheme val="minor"/>
          </rPr>
          <t>Introduzca un número con dos decimales como máximo</t>
        </r>
      </text>
    </comment>
    <comment ref="F105" authorId="1" shapeId="0" xr:uid="{00000000-0006-0000-0100-000092000000}">
      <text>
        <r>
          <rPr>
            <sz val="11"/>
            <color theme="1"/>
            <rFont val="Calibri"/>
            <family val="2"/>
            <scheme val="minor"/>
          </rPr>
          <t>Monto calculado automáticamente por el sistema</t>
        </r>
      </text>
    </comment>
    <comment ref="A111" authorId="1" shapeId="0" xr:uid="{00000000-0006-0000-0100-000093000000}">
      <text>
        <r>
          <rPr>
            <sz val="11"/>
            <color theme="1"/>
            <rFont val="Calibri"/>
            <family val="2"/>
            <scheme val="minor"/>
          </rPr>
          <t>Introducir un texto con el nombre o referencia de la contratación</t>
        </r>
      </text>
    </comment>
    <comment ref="B111" authorId="1" shapeId="0" xr:uid="{00000000-0006-0000-0100-000094000000}">
      <text>
        <r>
          <rPr>
            <sz val="11"/>
            <color theme="1"/>
            <rFont val="Calibri"/>
            <family val="2"/>
            <scheme val="minor"/>
          </rPr>
          <t>Introduzca un texto con la finalidad de la contratación</t>
        </r>
      </text>
    </comment>
    <comment ref="C111" authorId="1" shapeId="0" xr:uid="{00000000-0006-0000-0100-000095000000}">
      <text>
        <r>
          <rPr>
            <sz val="11"/>
            <color theme="1"/>
            <rFont val="Calibri"/>
            <family val="2"/>
            <scheme val="minor"/>
          </rPr>
          <t>Seleccionar un valor del listado</t>
        </r>
      </text>
    </comment>
    <comment ref="D111" authorId="1" shapeId="0" xr:uid="{00000000-0006-0000-0100-000096000000}">
      <text>
        <r>
          <rPr>
            <sz val="11"/>
            <color theme="1"/>
            <rFont val="Calibri"/>
            <family val="2"/>
            <scheme val="minor"/>
          </rPr>
          <t>Seleccione el tipo de procedimiento</t>
        </r>
      </text>
    </comment>
    <comment ref="E111" authorId="1" shapeId="0" xr:uid="{00000000-0006-0000-0100-000097000000}">
      <text>
        <r>
          <rPr>
            <sz val="11"/>
            <color theme="1"/>
            <rFont val="Calibri"/>
            <family val="2"/>
            <scheme val="minor"/>
          </rPr>
          <t>Seleccione un valor de la lista</t>
        </r>
      </text>
    </comment>
    <comment ref="F111" authorId="1" shapeId="0" xr:uid="{00000000-0006-0000-0100-000098000000}">
      <text>
        <r>
          <rPr>
            <sz val="11"/>
            <color theme="1"/>
            <rFont val="Calibri"/>
            <family val="2"/>
            <scheme val="minor"/>
          </rPr>
          <t>Introduzca el código SNIP</t>
        </r>
      </text>
    </comment>
    <comment ref="C112" authorId="1" shapeId="0" xr:uid="{00000000-0006-0000-0100-000099000000}">
      <text>
        <r>
          <rPr>
            <sz val="11"/>
            <color theme="1"/>
            <rFont val="Calibri"/>
            <family val="2"/>
            <scheme val="minor"/>
          </rPr>
          <t>Introduzca la fecha de inicio del proceso, en formato dd-mm-aaaa</t>
        </r>
      </text>
    </comment>
    <comment ref="F11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9B000000}">
      <text/>
    </comment>
    <comment ref="C114" authorId="1" shapeId="0" xr:uid="{00000000-0006-0000-0100-00009C000000}">
      <text>
        <r>
          <rPr>
            <sz val="11"/>
            <color theme="1"/>
            <rFont val="Calibri"/>
            <family val="2"/>
            <scheme val="minor"/>
          </rPr>
          <t>Introduzca la fecha prevista de adjudicación, en formato dd-mm-aaaa</t>
        </r>
      </text>
    </comment>
    <comment ref="F114" authorId="1" shapeId="0" xr:uid="{00000000-0006-0000-0100-00009D000000}">
      <text/>
    </comment>
    <comment ref="F115" authorId="1" shapeId="0" xr:uid="{00000000-0006-0000-0100-00009E000000}">
      <text/>
    </comment>
    <comment ref="A117" authorId="1" shapeId="0" xr:uid="{00000000-0006-0000-0100-00009F000000}">
      <text>
        <r>
          <rPr>
            <sz val="11"/>
            <color theme="1"/>
            <rFont val="Calibri"/>
            <family val="2"/>
            <scheme val="minor"/>
          </rPr>
          <t>Introduzca un codigo UNSPSC</t>
        </r>
      </text>
    </comment>
    <comment ref="B117" authorId="1" shapeId="0" xr:uid="{00000000-0006-0000-0100-0000A0000000}">
      <text>
        <r>
          <rPr>
            <sz val="11"/>
            <color theme="1"/>
            <rFont val="Calibri"/>
            <family val="2"/>
            <scheme val="minor"/>
          </rPr>
          <t>Descripción calculada automáticamente a partir de código del artículo</t>
        </r>
      </text>
    </comment>
    <comment ref="C117" authorId="1" shapeId="0" xr:uid="{00000000-0006-0000-0100-0000A1000000}">
      <text>
        <r>
          <rPr>
            <sz val="11"/>
            <color theme="1"/>
            <rFont val="Calibri"/>
            <family val="2"/>
            <scheme val="minor"/>
          </rPr>
          <t>Seleccione un valor de la lista</t>
        </r>
      </text>
    </comment>
    <comment ref="D117" authorId="1" shapeId="0" xr:uid="{00000000-0006-0000-0100-0000A2000000}">
      <text>
        <r>
          <rPr>
            <sz val="11"/>
            <color theme="1"/>
            <rFont val="Calibri"/>
            <family val="2"/>
            <scheme val="minor"/>
          </rPr>
          <t>Introduzca un número con dos decimales como máximo. Debe ser igual o mayor a la "Cantidad Real Consumida"</t>
        </r>
      </text>
    </comment>
    <comment ref="E117" authorId="1" shapeId="0" xr:uid="{00000000-0006-0000-0100-0000A3000000}">
      <text>
        <r>
          <rPr>
            <sz val="11"/>
            <color theme="1"/>
            <rFont val="Calibri"/>
            <family val="2"/>
            <scheme val="minor"/>
          </rPr>
          <t>Introduzca un número con dos decimales como máximo</t>
        </r>
      </text>
    </comment>
    <comment ref="F117" authorId="1" shapeId="0" xr:uid="{00000000-0006-0000-0100-0000A4000000}">
      <text>
        <r>
          <rPr>
            <sz val="11"/>
            <color theme="1"/>
            <rFont val="Calibri"/>
            <family val="2"/>
            <scheme val="minor"/>
          </rPr>
          <t>Monto calculado automáticamente por el sistema</t>
        </r>
      </text>
    </comment>
    <comment ref="A122" authorId="1" shapeId="0" xr:uid="{00000000-0006-0000-0100-0000A5000000}">
      <text>
        <r>
          <rPr>
            <sz val="11"/>
            <color theme="1"/>
            <rFont val="Calibri"/>
            <family val="2"/>
            <scheme val="minor"/>
          </rPr>
          <t>Introducir un texto con el nombre o referencia de la contratación</t>
        </r>
      </text>
    </comment>
    <comment ref="B122" authorId="1" shapeId="0" xr:uid="{00000000-0006-0000-0100-0000A6000000}">
      <text>
        <r>
          <rPr>
            <sz val="11"/>
            <color theme="1"/>
            <rFont val="Calibri"/>
            <family val="2"/>
            <scheme val="minor"/>
          </rPr>
          <t>Introduzca un texto con la finalidad de la contratación</t>
        </r>
      </text>
    </comment>
    <comment ref="C122" authorId="1" shapeId="0" xr:uid="{00000000-0006-0000-0100-0000A7000000}">
      <text>
        <r>
          <rPr>
            <sz val="11"/>
            <color theme="1"/>
            <rFont val="Calibri"/>
            <family val="2"/>
            <scheme val="minor"/>
          </rPr>
          <t>Seleccionar un valor del listado</t>
        </r>
      </text>
    </comment>
    <comment ref="D122" authorId="1" shapeId="0" xr:uid="{00000000-0006-0000-0100-0000A8000000}">
      <text>
        <r>
          <rPr>
            <sz val="11"/>
            <color theme="1"/>
            <rFont val="Calibri"/>
            <family val="2"/>
            <scheme val="minor"/>
          </rPr>
          <t>Seleccione el tipo de procedimiento</t>
        </r>
      </text>
    </comment>
    <comment ref="E122" authorId="1" shapeId="0" xr:uid="{00000000-0006-0000-0100-0000A9000000}">
      <text>
        <r>
          <rPr>
            <sz val="11"/>
            <color theme="1"/>
            <rFont val="Calibri"/>
            <family val="2"/>
            <scheme val="minor"/>
          </rPr>
          <t>Seleccione un valor de la lista</t>
        </r>
      </text>
    </comment>
    <comment ref="F122" authorId="1" shapeId="0" xr:uid="{00000000-0006-0000-0100-0000AA000000}">
      <text>
        <r>
          <rPr>
            <sz val="11"/>
            <color theme="1"/>
            <rFont val="Calibri"/>
            <family val="2"/>
            <scheme val="minor"/>
          </rPr>
          <t>Introduzca el código SNIP</t>
        </r>
      </text>
    </comment>
    <comment ref="C123" authorId="1" shapeId="0" xr:uid="{00000000-0006-0000-0100-0000AB000000}">
      <text>
        <r>
          <rPr>
            <sz val="11"/>
            <color theme="1"/>
            <rFont val="Calibri"/>
            <family val="2"/>
            <scheme val="minor"/>
          </rPr>
          <t>Introduzca la fecha de inicio del proceso, en formato dd-mm-aaaa</t>
        </r>
      </text>
    </comment>
    <comment ref="F123"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AD000000}">
      <text/>
    </comment>
    <comment ref="C125" authorId="1" shapeId="0" xr:uid="{00000000-0006-0000-0100-0000AE000000}">
      <text>
        <r>
          <rPr>
            <sz val="11"/>
            <color theme="1"/>
            <rFont val="Calibri"/>
            <family val="2"/>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family val="2"/>
            <scheme val="minor"/>
          </rPr>
          <t>Introduzca un codigo UNSPSC</t>
        </r>
      </text>
    </comment>
    <comment ref="B128" authorId="1" shapeId="0" xr:uid="{00000000-0006-0000-0100-0000B2000000}">
      <text>
        <r>
          <rPr>
            <sz val="11"/>
            <color theme="1"/>
            <rFont val="Calibri"/>
            <family val="2"/>
            <scheme val="minor"/>
          </rPr>
          <t>Descripción calculada automáticamente a partir de código del artículo</t>
        </r>
      </text>
    </comment>
    <comment ref="C128" authorId="1" shapeId="0" xr:uid="{00000000-0006-0000-0100-0000B3000000}">
      <text>
        <r>
          <rPr>
            <sz val="11"/>
            <color theme="1"/>
            <rFont val="Calibri"/>
            <family val="2"/>
            <scheme val="minor"/>
          </rPr>
          <t>Seleccione un valor de la lista</t>
        </r>
      </text>
    </comment>
    <comment ref="D128" authorId="1" shapeId="0" xr:uid="{00000000-0006-0000-0100-0000B4000000}">
      <text>
        <r>
          <rPr>
            <sz val="11"/>
            <color theme="1"/>
            <rFont val="Calibri"/>
            <family val="2"/>
            <scheme val="minor"/>
          </rPr>
          <t>Introduzca un número con dos decimales como máximo. Debe ser igual o mayor a la "Cantidad Real Consumida"</t>
        </r>
      </text>
    </comment>
    <comment ref="E128" authorId="1" shapeId="0" xr:uid="{00000000-0006-0000-0100-0000B5000000}">
      <text>
        <r>
          <rPr>
            <sz val="11"/>
            <color theme="1"/>
            <rFont val="Calibri"/>
            <family val="2"/>
            <scheme val="minor"/>
          </rPr>
          <t>Introduzca un número con dos decimales como máximo</t>
        </r>
      </text>
    </comment>
    <comment ref="F128" authorId="1" shapeId="0" xr:uid="{00000000-0006-0000-0100-0000B6000000}">
      <text>
        <r>
          <rPr>
            <sz val="11"/>
            <color theme="1"/>
            <rFont val="Calibri"/>
            <family val="2"/>
            <scheme val="minor"/>
          </rPr>
          <t>Monto calculado automáticamente por el sistema</t>
        </r>
      </text>
    </comment>
    <comment ref="A135" authorId="1" shapeId="0" xr:uid="{00000000-0006-0000-0100-0000B7000000}">
      <text>
        <r>
          <rPr>
            <sz val="11"/>
            <color theme="1"/>
            <rFont val="Calibri"/>
            <family val="2"/>
            <scheme val="minor"/>
          </rPr>
          <t>Introduzca la fecha de inicio del proceso, en formato dd-mm-aaaa</t>
        </r>
      </text>
    </comment>
    <comment ref="B135" authorId="1" shapeId="0" xr:uid="{00000000-0006-0000-0100-0000B8000000}">
      <text>
        <r>
          <rPr>
            <sz val="11"/>
            <color theme="1"/>
            <rFont val="Calibri"/>
            <family val="2"/>
            <scheme val="minor"/>
          </rPr>
          <t>Introduzca un texto con la finalidad de la contratación</t>
        </r>
      </text>
    </comment>
    <comment ref="C135" authorId="1" shapeId="0" xr:uid="{00000000-0006-0000-0100-0000B9000000}">
      <text>
        <r>
          <rPr>
            <sz val="11"/>
            <color theme="1"/>
            <rFont val="Calibri"/>
            <family val="2"/>
            <scheme val="minor"/>
          </rPr>
          <t>Seleccionar un valor del listado</t>
        </r>
      </text>
    </comment>
    <comment ref="D135" authorId="1" shapeId="0" xr:uid="{00000000-0006-0000-0100-0000BA000000}">
      <text>
        <r>
          <rPr>
            <sz val="11"/>
            <color theme="1"/>
            <rFont val="Calibri"/>
            <family val="2"/>
            <scheme val="minor"/>
          </rPr>
          <t>Seleccione el tipo de procedimiento</t>
        </r>
      </text>
    </comment>
    <comment ref="E135" authorId="1" shapeId="0" xr:uid="{00000000-0006-0000-0100-0000BB000000}">
      <text>
        <r>
          <rPr>
            <sz val="11"/>
            <color theme="1"/>
            <rFont val="Calibri"/>
            <family val="2"/>
            <scheme val="minor"/>
          </rPr>
          <t>Seleccione un valor de la lista</t>
        </r>
      </text>
    </comment>
    <comment ref="F135" authorId="1" shapeId="0" xr:uid="{00000000-0006-0000-0100-0000BC000000}">
      <text>
        <r>
          <rPr>
            <sz val="11"/>
            <color theme="1"/>
            <rFont val="Calibri"/>
            <family val="2"/>
            <scheme val="minor"/>
          </rPr>
          <t>Introduzca el código SNIP</t>
        </r>
      </text>
    </comment>
    <comment ref="C136" authorId="1" shapeId="0" xr:uid="{00000000-0006-0000-0100-0000BD000000}">
      <text>
        <r>
          <rPr>
            <sz val="11"/>
            <color theme="1"/>
            <rFont val="Calibri"/>
            <family val="2"/>
            <scheme val="minor"/>
          </rPr>
          <t>Introduzca la fecha de inicio del proceso, en formato dd-mm-aaaa</t>
        </r>
      </text>
    </comment>
    <comment ref="F136"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BF000000}">
      <text/>
    </comment>
    <comment ref="C138" authorId="1" shapeId="0" xr:uid="{00000000-0006-0000-0100-0000C0000000}">
      <text>
        <r>
          <rPr>
            <sz val="11"/>
            <color theme="1"/>
            <rFont val="Calibri"/>
            <family val="2"/>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family val="2"/>
            <scheme val="minor"/>
          </rPr>
          <t>Introduzca un codigo UNSPSC</t>
        </r>
      </text>
    </comment>
    <comment ref="B141" authorId="1" shapeId="0" xr:uid="{00000000-0006-0000-0100-0000C4000000}">
      <text>
        <r>
          <rPr>
            <sz val="11"/>
            <color theme="1"/>
            <rFont val="Calibri"/>
            <family val="2"/>
            <scheme val="minor"/>
          </rPr>
          <t>Descripción calculada automáticamente a partir de código del artículo</t>
        </r>
      </text>
    </comment>
    <comment ref="C141" authorId="1" shapeId="0" xr:uid="{00000000-0006-0000-0100-0000C5000000}">
      <text>
        <r>
          <rPr>
            <sz val="11"/>
            <color theme="1"/>
            <rFont val="Calibri"/>
            <family val="2"/>
            <scheme val="minor"/>
          </rPr>
          <t>Seleccione un valor de la lista</t>
        </r>
      </text>
    </comment>
    <comment ref="D141" authorId="1" shapeId="0" xr:uid="{00000000-0006-0000-0100-0000C6000000}">
      <text>
        <r>
          <rPr>
            <sz val="11"/>
            <color theme="1"/>
            <rFont val="Calibri"/>
            <family val="2"/>
            <scheme val="minor"/>
          </rPr>
          <t>Introduzca un número con dos decimales como máximo. Debe ser igual o mayor a la "Cantidad Real Consumida"</t>
        </r>
      </text>
    </comment>
    <comment ref="E141" authorId="1" shapeId="0" xr:uid="{00000000-0006-0000-0100-0000C7000000}">
      <text>
        <r>
          <rPr>
            <sz val="11"/>
            <color theme="1"/>
            <rFont val="Calibri"/>
            <family val="2"/>
            <scheme val="minor"/>
          </rPr>
          <t>Introduzca un número con dos decimales como máximo</t>
        </r>
      </text>
    </comment>
    <comment ref="F141" authorId="1" shapeId="0" xr:uid="{00000000-0006-0000-0100-0000C8000000}">
      <text>
        <r>
          <rPr>
            <sz val="11"/>
            <color theme="1"/>
            <rFont val="Calibri"/>
            <family val="2"/>
            <scheme val="minor"/>
          </rPr>
          <t>Monto calculado automáticamente por el sistema</t>
        </r>
      </text>
    </comment>
    <comment ref="A146" authorId="1" shapeId="0" xr:uid="{00000000-0006-0000-0100-0000C9000000}">
      <text>
        <r>
          <rPr>
            <sz val="11"/>
            <color theme="1"/>
            <rFont val="Calibri"/>
            <family val="2"/>
            <scheme val="minor"/>
          </rPr>
          <t>Introducir un texto con el nombre o referencia de la contratación</t>
        </r>
      </text>
    </comment>
    <comment ref="B146" authorId="1" shapeId="0" xr:uid="{00000000-0006-0000-0100-0000CA000000}">
      <text>
        <r>
          <rPr>
            <sz val="11"/>
            <color theme="1"/>
            <rFont val="Calibri"/>
            <family val="2"/>
            <scheme val="minor"/>
          </rPr>
          <t>Introduzca un texto con la finalidad de la contratación</t>
        </r>
      </text>
    </comment>
    <comment ref="C146" authorId="1" shapeId="0" xr:uid="{00000000-0006-0000-0100-0000CB000000}">
      <text>
        <r>
          <rPr>
            <sz val="11"/>
            <color theme="1"/>
            <rFont val="Calibri"/>
            <family val="2"/>
            <scheme val="minor"/>
          </rPr>
          <t>Seleccionar un valor del listado</t>
        </r>
      </text>
    </comment>
    <comment ref="D146" authorId="1" shapeId="0" xr:uid="{00000000-0006-0000-0100-0000CC000000}">
      <text>
        <r>
          <rPr>
            <sz val="11"/>
            <color theme="1"/>
            <rFont val="Calibri"/>
            <family val="2"/>
            <scheme val="minor"/>
          </rPr>
          <t>Seleccione el tipo de procedimiento</t>
        </r>
      </text>
    </comment>
    <comment ref="E146" authorId="1" shapeId="0" xr:uid="{00000000-0006-0000-0100-0000CD000000}">
      <text>
        <r>
          <rPr>
            <sz val="11"/>
            <color theme="1"/>
            <rFont val="Calibri"/>
            <family val="2"/>
            <scheme val="minor"/>
          </rPr>
          <t>Seleccione un valor de la lista</t>
        </r>
      </text>
    </comment>
    <comment ref="F146" authorId="1" shapeId="0" xr:uid="{00000000-0006-0000-0100-0000CE000000}">
      <text>
        <r>
          <rPr>
            <sz val="11"/>
            <color theme="1"/>
            <rFont val="Calibri"/>
            <family val="2"/>
            <scheme val="minor"/>
          </rPr>
          <t>Introduzca el código SNIP</t>
        </r>
      </text>
    </comment>
    <comment ref="C147" authorId="1" shapeId="0" xr:uid="{00000000-0006-0000-0100-0000CF000000}">
      <text>
        <r>
          <rPr>
            <sz val="11"/>
            <color theme="1"/>
            <rFont val="Calibri"/>
            <family val="2"/>
            <scheme val="minor"/>
          </rPr>
          <t>Introduzca la fecha de inicio del proceso, en formato dd-mm-aaaa</t>
        </r>
      </text>
    </comment>
    <comment ref="F14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D1000000}">
      <text/>
    </comment>
    <comment ref="C149" authorId="1" shapeId="0" xr:uid="{00000000-0006-0000-0100-0000D2000000}">
      <text>
        <r>
          <rPr>
            <sz val="11"/>
            <color theme="1"/>
            <rFont val="Calibri"/>
            <family val="2"/>
            <scheme val="minor"/>
          </rPr>
          <t>Introduzca la fecha prevista de adjudicación, en formato dd-mm-aaaa</t>
        </r>
      </text>
    </comment>
    <comment ref="F149" authorId="1" shapeId="0" xr:uid="{00000000-0006-0000-0100-0000D3000000}">
      <text/>
    </comment>
    <comment ref="F150" authorId="1" shapeId="0" xr:uid="{00000000-0006-0000-0100-0000D4000000}">
      <text/>
    </comment>
    <comment ref="A152" authorId="1" shapeId="0" xr:uid="{00000000-0006-0000-0100-0000D5000000}">
      <text>
        <r>
          <rPr>
            <sz val="11"/>
            <color theme="1"/>
            <rFont val="Calibri"/>
            <family val="2"/>
            <scheme val="minor"/>
          </rPr>
          <t>Introduzca un codigo UNSPSC</t>
        </r>
      </text>
    </comment>
    <comment ref="B152" authorId="1" shapeId="0" xr:uid="{00000000-0006-0000-0100-0000D6000000}">
      <text>
        <r>
          <rPr>
            <sz val="11"/>
            <color theme="1"/>
            <rFont val="Calibri"/>
            <family val="2"/>
            <scheme val="minor"/>
          </rPr>
          <t>Descripción calculada automáticamente a partir de código del artículo</t>
        </r>
      </text>
    </comment>
    <comment ref="C152" authorId="1" shapeId="0" xr:uid="{00000000-0006-0000-0100-0000D7000000}">
      <text>
        <r>
          <rPr>
            <sz val="11"/>
            <color theme="1"/>
            <rFont val="Calibri"/>
            <family val="2"/>
            <scheme val="minor"/>
          </rPr>
          <t>Seleccione un valor de la lista</t>
        </r>
      </text>
    </comment>
    <comment ref="D152" authorId="1" shapeId="0" xr:uid="{00000000-0006-0000-0100-0000D8000000}">
      <text>
        <r>
          <rPr>
            <sz val="11"/>
            <color theme="1"/>
            <rFont val="Calibri"/>
            <family val="2"/>
            <scheme val="minor"/>
          </rPr>
          <t>Introduzca un número con dos decimales como máximo. Debe ser igual o mayor a la "Cantidad Real Consumida"</t>
        </r>
      </text>
    </comment>
    <comment ref="E152" authorId="1" shapeId="0" xr:uid="{00000000-0006-0000-0100-0000D9000000}">
      <text>
        <r>
          <rPr>
            <sz val="11"/>
            <color theme="1"/>
            <rFont val="Calibri"/>
            <family val="2"/>
            <scheme val="minor"/>
          </rPr>
          <t>Introduzca un número con dos decimales como máximo</t>
        </r>
      </text>
    </comment>
    <comment ref="F152" authorId="1" shapeId="0" xr:uid="{00000000-0006-0000-0100-0000DA000000}">
      <text>
        <r>
          <rPr>
            <sz val="11"/>
            <color theme="1"/>
            <rFont val="Calibri"/>
            <family val="2"/>
            <scheme val="minor"/>
          </rPr>
          <t>Monto calculado automáticamente por el sistema</t>
        </r>
      </text>
    </comment>
    <comment ref="A157" authorId="1" shapeId="0" xr:uid="{00000000-0006-0000-0100-0000DB000000}">
      <text>
        <r>
          <rPr>
            <sz val="11"/>
            <color theme="1"/>
            <rFont val="Calibri"/>
            <family val="2"/>
            <scheme val="minor"/>
          </rPr>
          <t>Introducir un texto con el nombre o referencia de la contratación</t>
        </r>
      </text>
    </comment>
    <comment ref="B157" authorId="1" shapeId="0" xr:uid="{00000000-0006-0000-0100-0000DC000000}">
      <text>
        <r>
          <rPr>
            <sz val="11"/>
            <color theme="1"/>
            <rFont val="Calibri"/>
            <family val="2"/>
            <scheme val="minor"/>
          </rPr>
          <t>Introduzca un texto con la finalidad de la contratación</t>
        </r>
      </text>
    </comment>
    <comment ref="C157" authorId="1" shapeId="0" xr:uid="{00000000-0006-0000-0100-0000DD000000}">
      <text>
        <r>
          <rPr>
            <sz val="11"/>
            <color theme="1"/>
            <rFont val="Calibri"/>
            <family val="2"/>
            <scheme val="minor"/>
          </rPr>
          <t>Seleccionar un valor del listado</t>
        </r>
      </text>
    </comment>
    <comment ref="D157" authorId="1" shapeId="0" xr:uid="{00000000-0006-0000-0100-0000DE000000}">
      <text>
        <r>
          <rPr>
            <sz val="11"/>
            <color theme="1"/>
            <rFont val="Calibri"/>
            <family val="2"/>
            <scheme val="minor"/>
          </rPr>
          <t>Seleccione el tipo de procedimiento</t>
        </r>
      </text>
    </comment>
    <comment ref="E157" authorId="1" shapeId="0" xr:uid="{00000000-0006-0000-0100-0000DF000000}">
      <text>
        <r>
          <rPr>
            <sz val="11"/>
            <color theme="1"/>
            <rFont val="Calibri"/>
            <family val="2"/>
            <scheme val="minor"/>
          </rPr>
          <t>Seleccione un valor de la lista</t>
        </r>
      </text>
    </comment>
    <comment ref="F157" authorId="1" shapeId="0" xr:uid="{00000000-0006-0000-0100-0000E0000000}">
      <text>
        <r>
          <rPr>
            <sz val="11"/>
            <color theme="1"/>
            <rFont val="Calibri"/>
            <family val="2"/>
            <scheme val="minor"/>
          </rPr>
          <t>Introduzca el código SNIP</t>
        </r>
      </text>
    </comment>
    <comment ref="C158" authorId="1" shapeId="0" xr:uid="{00000000-0006-0000-0100-0000E1000000}">
      <text>
        <r>
          <rPr>
            <sz val="11"/>
            <color theme="1"/>
            <rFont val="Calibri"/>
            <family val="2"/>
            <scheme val="minor"/>
          </rPr>
          <t>Introduzca la fecha de inicio del proceso, en formato dd-mm-aaaa</t>
        </r>
      </text>
    </comment>
    <comment ref="F158"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E3000000}">
      <text/>
    </comment>
    <comment ref="C160" authorId="1" shapeId="0" xr:uid="{00000000-0006-0000-0100-0000E4000000}">
      <text>
        <r>
          <rPr>
            <sz val="11"/>
            <color theme="1"/>
            <rFont val="Calibri"/>
            <family val="2"/>
            <scheme val="minor"/>
          </rPr>
          <t>Introduzca la fecha prevista de adjudicación, en formato dd-mm-aaaa</t>
        </r>
      </text>
    </comment>
    <comment ref="F160" authorId="1" shapeId="0" xr:uid="{00000000-0006-0000-0100-0000E5000000}">
      <text/>
    </comment>
    <comment ref="F161" authorId="1" shapeId="0" xr:uid="{00000000-0006-0000-0100-0000E6000000}">
      <text/>
    </comment>
    <comment ref="A163" authorId="1" shapeId="0" xr:uid="{00000000-0006-0000-0100-0000E7000000}">
      <text>
        <r>
          <rPr>
            <sz val="11"/>
            <color theme="1"/>
            <rFont val="Calibri"/>
            <family val="2"/>
            <scheme val="minor"/>
          </rPr>
          <t>Introduzca un codigo UNSPSC</t>
        </r>
      </text>
    </comment>
    <comment ref="B163" authorId="1" shapeId="0" xr:uid="{00000000-0006-0000-0100-0000E8000000}">
      <text>
        <r>
          <rPr>
            <sz val="11"/>
            <color theme="1"/>
            <rFont val="Calibri"/>
            <family val="2"/>
            <scheme val="minor"/>
          </rPr>
          <t>Descripción calculada automáticamente a partir de código del artículo</t>
        </r>
      </text>
    </comment>
    <comment ref="C163" authorId="1" shapeId="0" xr:uid="{00000000-0006-0000-0100-0000E9000000}">
      <text>
        <r>
          <rPr>
            <sz val="11"/>
            <color theme="1"/>
            <rFont val="Calibri"/>
            <family val="2"/>
            <scheme val="minor"/>
          </rPr>
          <t>Seleccione un valor de la lista</t>
        </r>
      </text>
    </comment>
    <comment ref="D163" authorId="1" shapeId="0" xr:uid="{00000000-0006-0000-0100-0000EA000000}">
      <text>
        <r>
          <rPr>
            <sz val="11"/>
            <color theme="1"/>
            <rFont val="Calibri"/>
            <family val="2"/>
            <scheme val="minor"/>
          </rPr>
          <t>Introduzca un número con dos decimales como máximo. Debe ser igual o mayor a la "Cantidad Real Consumida"</t>
        </r>
      </text>
    </comment>
    <comment ref="E163" authorId="1" shapeId="0" xr:uid="{00000000-0006-0000-0100-0000EB000000}">
      <text>
        <r>
          <rPr>
            <sz val="11"/>
            <color theme="1"/>
            <rFont val="Calibri"/>
            <family val="2"/>
            <scheme val="minor"/>
          </rPr>
          <t>Introduzca un número con dos decimales como máximo</t>
        </r>
      </text>
    </comment>
    <comment ref="F163" authorId="1" shapeId="0" xr:uid="{00000000-0006-0000-0100-0000EC000000}">
      <text>
        <r>
          <rPr>
            <sz val="11"/>
            <color theme="1"/>
            <rFont val="Calibri"/>
            <family val="2"/>
            <scheme val="minor"/>
          </rPr>
          <t>Monto calculado automáticamente por el sistema</t>
        </r>
      </text>
    </comment>
    <comment ref="A168" authorId="1" shapeId="0" xr:uid="{00000000-0006-0000-0100-0000ED000000}">
      <text>
        <r>
          <rPr>
            <sz val="11"/>
            <color theme="1"/>
            <rFont val="Calibri"/>
            <family val="2"/>
            <scheme val="minor"/>
          </rPr>
          <t>Introducir un texto con el nombre o referencia de la contratación</t>
        </r>
      </text>
    </comment>
    <comment ref="B168" authorId="1" shapeId="0" xr:uid="{00000000-0006-0000-0100-0000EE000000}">
      <text>
        <r>
          <rPr>
            <sz val="11"/>
            <color theme="1"/>
            <rFont val="Calibri"/>
            <family val="2"/>
            <scheme val="minor"/>
          </rPr>
          <t>Introduzca un texto con la finalidad de la contratación</t>
        </r>
      </text>
    </comment>
    <comment ref="C168" authorId="1" shapeId="0" xr:uid="{00000000-0006-0000-0100-0000EF000000}">
      <text>
        <r>
          <rPr>
            <sz val="11"/>
            <color theme="1"/>
            <rFont val="Calibri"/>
            <family val="2"/>
            <scheme val="minor"/>
          </rPr>
          <t>Seleccionar un valor del listado</t>
        </r>
      </text>
    </comment>
    <comment ref="D168" authorId="1" shapeId="0" xr:uid="{00000000-0006-0000-0100-0000F0000000}">
      <text>
        <r>
          <rPr>
            <sz val="11"/>
            <color theme="1"/>
            <rFont val="Calibri"/>
            <family val="2"/>
            <scheme val="minor"/>
          </rPr>
          <t>Seleccione el tipo de procedimiento</t>
        </r>
      </text>
    </comment>
    <comment ref="E168" authorId="1" shapeId="0" xr:uid="{00000000-0006-0000-0100-0000F1000000}">
      <text>
        <r>
          <rPr>
            <sz val="11"/>
            <color theme="1"/>
            <rFont val="Calibri"/>
            <family val="2"/>
            <scheme val="minor"/>
          </rPr>
          <t>Seleccione un valor de la lista</t>
        </r>
      </text>
    </comment>
    <comment ref="F168" authorId="1" shapeId="0" xr:uid="{00000000-0006-0000-0100-0000F2000000}">
      <text>
        <r>
          <rPr>
            <sz val="11"/>
            <color theme="1"/>
            <rFont val="Calibri"/>
            <family val="2"/>
            <scheme val="minor"/>
          </rPr>
          <t>Introduzca el código SNIP</t>
        </r>
      </text>
    </comment>
    <comment ref="C169" authorId="1" shapeId="0" xr:uid="{00000000-0006-0000-0100-0000F3000000}">
      <text>
        <r>
          <rPr>
            <sz val="11"/>
            <color theme="1"/>
            <rFont val="Calibri"/>
            <family val="2"/>
            <scheme val="minor"/>
          </rPr>
          <t>Introduzca la fecha de inicio del proceso, en formato dd-mm-aaaa</t>
        </r>
      </text>
    </comment>
    <comment ref="F169"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F5000000}">
      <text/>
    </comment>
    <comment ref="C171" authorId="1" shapeId="0" xr:uid="{00000000-0006-0000-0100-0000F6000000}">
      <text>
        <r>
          <rPr>
            <sz val="11"/>
            <color theme="1"/>
            <rFont val="Calibri"/>
            <family val="2"/>
            <scheme val="minor"/>
          </rPr>
          <t>Introduzca la fecha prevista de adjudicación, en formato dd-mm-aaaa</t>
        </r>
      </text>
    </comment>
    <comment ref="F171" authorId="1" shapeId="0" xr:uid="{00000000-0006-0000-0100-0000F7000000}">
      <text/>
    </comment>
    <comment ref="F172" authorId="1" shapeId="0" xr:uid="{00000000-0006-0000-0100-0000F8000000}">
      <text/>
    </comment>
    <comment ref="A174" authorId="1" shapeId="0" xr:uid="{00000000-0006-0000-0100-0000F9000000}">
      <text>
        <r>
          <rPr>
            <sz val="11"/>
            <color theme="1"/>
            <rFont val="Calibri"/>
            <family val="2"/>
            <scheme val="minor"/>
          </rPr>
          <t>Introduzca un codigo UNSPSC</t>
        </r>
      </text>
    </comment>
    <comment ref="B174" authorId="1" shapeId="0" xr:uid="{00000000-0006-0000-0100-0000FA000000}">
      <text>
        <r>
          <rPr>
            <sz val="11"/>
            <color theme="1"/>
            <rFont val="Calibri"/>
            <family val="2"/>
            <scheme val="minor"/>
          </rPr>
          <t>Descripción calculada automáticamente a partir de código del artículo</t>
        </r>
      </text>
    </comment>
    <comment ref="C174" authorId="1" shapeId="0" xr:uid="{00000000-0006-0000-0100-0000FB000000}">
      <text>
        <r>
          <rPr>
            <sz val="11"/>
            <color theme="1"/>
            <rFont val="Calibri"/>
            <family val="2"/>
            <scheme val="minor"/>
          </rPr>
          <t>Seleccione un valor de la lista</t>
        </r>
      </text>
    </comment>
    <comment ref="D174" authorId="1" shapeId="0" xr:uid="{00000000-0006-0000-0100-0000FC000000}">
      <text>
        <r>
          <rPr>
            <sz val="11"/>
            <color theme="1"/>
            <rFont val="Calibri"/>
            <family val="2"/>
            <scheme val="minor"/>
          </rPr>
          <t>Introduzca un número con dos decimales como máximo. Debe ser igual o mayor a la "Cantidad Real Consumida"</t>
        </r>
      </text>
    </comment>
    <comment ref="E174" authorId="1" shapeId="0" xr:uid="{00000000-0006-0000-0100-0000FD000000}">
      <text>
        <r>
          <rPr>
            <sz val="11"/>
            <color theme="1"/>
            <rFont val="Calibri"/>
            <family val="2"/>
            <scheme val="minor"/>
          </rPr>
          <t>Introduzca un número con dos decimales como máximo</t>
        </r>
      </text>
    </comment>
    <comment ref="F174" authorId="1" shapeId="0" xr:uid="{00000000-0006-0000-0100-0000FE000000}">
      <text>
        <r>
          <rPr>
            <sz val="11"/>
            <color theme="1"/>
            <rFont val="Calibri"/>
            <family val="2"/>
            <scheme val="minor"/>
          </rPr>
          <t>Monto calculado automáticamente por el sistema</t>
        </r>
      </text>
    </comment>
    <comment ref="A179" authorId="1" shapeId="0" xr:uid="{00000000-0006-0000-0100-0000FF000000}">
      <text>
        <r>
          <rPr>
            <sz val="11"/>
            <color theme="1"/>
            <rFont val="Calibri"/>
            <family val="2"/>
            <scheme val="minor"/>
          </rPr>
          <t>Introducir un texto con el nombre o referencia de la contratación</t>
        </r>
      </text>
    </comment>
    <comment ref="B179" authorId="1" shapeId="0" xr:uid="{00000000-0006-0000-0100-000000010000}">
      <text>
        <r>
          <rPr>
            <sz val="11"/>
            <color theme="1"/>
            <rFont val="Calibri"/>
            <family val="2"/>
            <scheme val="minor"/>
          </rPr>
          <t>Introduzca un texto con la finalidad de la contratación</t>
        </r>
      </text>
    </comment>
    <comment ref="C179" authorId="1" shapeId="0" xr:uid="{00000000-0006-0000-0100-000001010000}">
      <text>
        <r>
          <rPr>
            <sz val="11"/>
            <color theme="1"/>
            <rFont val="Calibri"/>
            <family val="2"/>
            <scheme val="minor"/>
          </rPr>
          <t>Seleccionar un valor del listado</t>
        </r>
      </text>
    </comment>
    <comment ref="D179" authorId="1" shapeId="0" xr:uid="{00000000-0006-0000-0100-000002010000}">
      <text>
        <r>
          <rPr>
            <sz val="11"/>
            <color theme="1"/>
            <rFont val="Calibri"/>
            <family val="2"/>
            <scheme val="minor"/>
          </rPr>
          <t>Seleccione el tipo de procedimiento</t>
        </r>
      </text>
    </comment>
    <comment ref="E179" authorId="1" shapeId="0" xr:uid="{00000000-0006-0000-0100-000003010000}">
      <text>
        <r>
          <rPr>
            <sz val="11"/>
            <color theme="1"/>
            <rFont val="Calibri"/>
            <family val="2"/>
            <scheme val="minor"/>
          </rPr>
          <t>Seleccione un valor de la lista</t>
        </r>
      </text>
    </comment>
    <comment ref="F179" authorId="1" shapeId="0" xr:uid="{00000000-0006-0000-0100-000004010000}">
      <text>
        <r>
          <rPr>
            <sz val="11"/>
            <color theme="1"/>
            <rFont val="Calibri"/>
            <family val="2"/>
            <scheme val="minor"/>
          </rPr>
          <t>Introduzca el código SNIP</t>
        </r>
      </text>
    </comment>
    <comment ref="C180" authorId="1" shapeId="0" xr:uid="{00000000-0006-0000-0100-000005010000}">
      <text>
        <r>
          <rPr>
            <sz val="11"/>
            <color theme="1"/>
            <rFont val="Calibri"/>
            <family val="2"/>
            <scheme val="minor"/>
          </rPr>
          <t>Introduzca la fecha de inicio del proceso, en formato dd-mm-aaaa</t>
        </r>
      </text>
    </comment>
    <comment ref="F180"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07010000}">
      <text/>
    </comment>
    <comment ref="C182" authorId="1" shapeId="0" xr:uid="{00000000-0006-0000-0100-000008010000}">
      <text>
        <r>
          <rPr>
            <sz val="11"/>
            <color theme="1"/>
            <rFont val="Calibri"/>
            <family val="2"/>
            <scheme val="minor"/>
          </rPr>
          <t>Introduzca la fecha prevista de adjudicación, en formato dd-mm-aaaa</t>
        </r>
      </text>
    </comment>
    <comment ref="F182" authorId="1" shapeId="0" xr:uid="{00000000-0006-0000-0100-000009010000}">
      <text/>
    </comment>
    <comment ref="F183" authorId="1" shapeId="0" xr:uid="{00000000-0006-0000-0100-00000A010000}">
      <text/>
    </comment>
    <comment ref="A185" authorId="1" shapeId="0" xr:uid="{00000000-0006-0000-0100-00000B010000}">
      <text>
        <r>
          <rPr>
            <sz val="11"/>
            <color theme="1"/>
            <rFont val="Calibri"/>
            <family val="2"/>
            <scheme val="minor"/>
          </rPr>
          <t>Introduzca un codigo UNSPSC</t>
        </r>
      </text>
    </comment>
    <comment ref="B185" authorId="1" shapeId="0" xr:uid="{00000000-0006-0000-0100-00000C010000}">
      <text>
        <r>
          <rPr>
            <sz val="11"/>
            <color theme="1"/>
            <rFont val="Calibri"/>
            <family val="2"/>
            <scheme val="minor"/>
          </rPr>
          <t>Descripción calculada automáticamente a partir de código del artículo</t>
        </r>
      </text>
    </comment>
    <comment ref="C185" authorId="1" shapeId="0" xr:uid="{00000000-0006-0000-0100-00000D010000}">
      <text>
        <r>
          <rPr>
            <sz val="11"/>
            <color theme="1"/>
            <rFont val="Calibri"/>
            <family val="2"/>
            <scheme val="minor"/>
          </rPr>
          <t>Seleccione un valor de la lista</t>
        </r>
      </text>
    </comment>
    <comment ref="D185" authorId="1" shapeId="0" xr:uid="{00000000-0006-0000-0100-00000E010000}">
      <text>
        <r>
          <rPr>
            <sz val="11"/>
            <color theme="1"/>
            <rFont val="Calibri"/>
            <family val="2"/>
            <scheme val="minor"/>
          </rPr>
          <t>Introduzca un número con dos decimales como máximo. Debe ser igual o mayor a la "Cantidad Real Consumida"</t>
        </r>
      </text>
    </comment>
    <comment ref="E185" authorId="1" shapeId="0" xr:uid="{00000000-0006-0000-0100-00000F010000}">
      <text>
        <r>
          <rPr>
            <sz val="11"/>
            <color theme="1"/>
            <rFont val="Calibri"/>
            <family val="2"/>
            <scheme val="minor"/>
          </rPr>
          <t>Introduzca un número con dos decimales como máximo</t>
        </r>
      </text>
    </comment>
    <comment ref="F185" authorId="1" shapeId="0" xr:uid="{00000000-0006-0000-0100-000010010000}">
      <text>
        <r>
          <rPr>
            <sz val="11"/>
            <color theme="1"/>
            <rFont val="Calibri"/>
            <family val="2"/>
            <scheme val="minor"/>
          </rPr>
          <t>Monto calculado automáticamente por el sistema</t>
        </r>
      </text>
    </comment>
    <comment ref="A190" authorId="1" shapeId="0" xr:uid="{00000000-0006-0000-0100-000011010000}">
      <text>
        <r>
          <rPr>
            <sz val="11"/>
            <color theme="1"/>
            <rFont val="Calibri"/>
            <family val="2"/>
            <scheme val="minor"/>
          </rPr>
          <t>Introducir un texto con el nombre o referencia de la contratación</t>
        </r>
      </text>
    </comment>
    <comment ref="B190" authorId="1" shapeId="0" xr:uid="{00000000-0006-0000-0100-000012010000}">
      <text>
        <r>
          <rPr>
            <sz val="11"/>
            <color theme="1"/>
            <rFont val="Calibri"/>
            <family val="2"/>
            <scheme val="minor"/>
          </rPr>
          <t>Introduzca un texto con la finalidad de la contratación</t>
        </r>
      </text>
    </comment>
    <comment ref="C190" authorId="1" shapeId="0" xr:uid="{00000000-0006-0000-0100-000013010000}">
      <text>
        <r>
          <rPr>
            <sz val="11"/>
            <color theme="1"/>
            <rFont val="Calibri"/>
            <family val="2"/>
            <scheme val="minor"/>
          </rPr>
          <t>Seleccionar un valor del listado</t>
        </r>
      </text>
    </comment>
    <comment ref="D190" authorId="1" shapeId="0" xr:uid="{00000000-0006-0000-0100-000014010000}">
      <text>
        <r>
          <rPr>
            <sz val="11"/>
            <color theme="1"/>
            <rFont val="Calibri"/>
            <family val="2"/>
            <scheme val="minor"/>
          </rPr>
          <t>Seleccione el tipo de procedimiento</t>
        </r>
      </text>
    </comment>
    <comment ref="E190" authorId="1" shapeId="0" xr:uid="{00000000-0006-0000-0100-000015010000}">
      <text>
        <r>
          <rPr>
            <sz val="11"/>
            <color theme="1"/>
            <rFont val="Calibri"/>
            <family val="2"/>
            <scheme val="minor"/>
          </rPr>
          <t>Seleccione un valor de la lista</t>
        </r>
      </text>
    </comment>
    <comment ref="F190" authorId="1" shapeId="0" xr:uid="{00000000-0006-0000-0100-000016010000}">
      <text>
        <r>
          <rPr>
            <sz val="11"/>
            <color theme="1"/>
            <rFont val="Calibri"/>
            <family val="2"/>
            <scheme val="minor"/>
          </rPr>
          <t>Introduzca el código SNIP</t>
        </r>
      </text>
    </comment>
    <comment ref="C191" authorId="1" shapeId="0" xr:uid="{00000000-0006-0000-0100-000017010000}">
      <text>
        <r>
          <rPr>
            <sz val="11"/>
            <color theme="1"/>
            <rFont val="Calibri"/>
            <family val="2"/>
            <scheme val="minor"/>
          </rPr>
          <t>Introduzca la fecha de inicio del proceso, en formato dd-mm-aaaa</t>
        </r>
      </text>
    </comment>
    <comment ref="F191"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xr:uid="{00000000-0006-0000-0100-000019010000}">
      <text/>
    </comment>
    <comment ref="C193" authorId="1" shapeId="0" xr:uid="{00000000-0006-0000-0100-00001A010000}">
      <text>
        <r>
          <rPr>
            <sz val="11"/>
            <color theme="1"/>
            <rFont val="Calibri"/>
            <family val="2"/>
            <scheme val="minor"/>
          </rPr>
          <t>Introduzca la fecha prevista de adjudicación, en formato dd-mm-aaaa</t>
        </r>
      </text>
    </comment>
    <comment ref="F193" authorId="1" shapeId="0" xr:uid="{00000000-0006-0000-0100-00001B010000}">
      <text/>
    </comment>
    <comment ref="F194" authorId="1" shapeId="0" xr:uid="{00000000-0006-0000-0100-00001C010000}">
      <text/>
    </comment>
    <comment ref="A196" authorId="1" shapeId="0" xr:uid="{00000000-0006-0000-0100-00001D010000}">
      <text>
        <r>
          <rPr>
            <sz val="11"/>
            <color theme="1"/>
            <rFont val="Calibri"/>
            <family val="2"/>
            <scheme val="minor"/>
          </rPr>
          <t>Introduzca un codigo UNSPSC</t>
        </r>
      </text>
    </comment>
    <comment ref="B196" authorId="1" shapeId="0" xr:uid="{00000000-0006-0000-0100-00001E010000}">
      <text>
        <r>
          <rPr>
            <sz val="11"/>
            <color theme="1"/>
            <rFont val="Calibri"/>
            <family val="2"/>
            <scheme val="minor"/>
          </rPr>
          <t>Descripción calculada automáticamente a partir de código del artículo</t>
        </r>
      </text>
    </comment>
    <comment ref="C196" authorId="1" shapeId="0" xr:uid="{00000000-0006-0000-0100-00001F010000}">
      <text>
        <r>
          <rPr>
            <sz val="11"/>
            <color theme="1"/>
            <rFont val="Calibri"/>
            <family val="2"/>
            <scheme val="minor"/>
          </rPr>
          <t>Seleccione un valor de la lista</t>
        </r>
      </text>
    </comment>
    <comment ref="D196" authorId="1" shapeId="0" xr:uid="{00000000-0006-0000-0100-000020010000}">
      <text>
        <r>
          <rPr>
            <sz val="11"/>
            <color theme="1"/>
            <rFont val="Calibri"/>
            <family val="2"/>
            <scheme val="minor"/>
          </rPr>
          <t>Introduzca un número con dos decimales como máximo. Debe ser igual o mayor a la "Cantidad Real Consumida"</t>
        </r>
      </text>
    </comment>
    <comment ref="E196" authorId="1" shapeId="0" xr:uid="{00000000-0006-0000-0100-000021010000}">
      <text>
        <r>
          <rPr>
            <sz val="11"/>
            <color theme="1"/>
            <rFont val="Calibri"/>
            <family val="2"/>
            <scheme val="minor"/>
          </rPr>
          <t>Introduzca un número con dos decimales como máximo</t>
        </r>
      </text>
    </comment>
    <comment ref="F196" authorId="1" shapeId="0" xr:uid="{00000000-0006-0000-0100-000022010000}">
      <text>
        <r>
          <rPr>
            <sz val="11"/>
            <color theme="1"/>
            <rFont val="Calibri"/>
            <family val="2"/>
            <scheme val="minor"/>
          </rPr>
          <t>Monto calculado automáticamente por el sistema</t>
        </r>
      </text>
    </comment>
    <comment ref="A201" authorId="1" shapeId="0" xr:uid="{00000000-0006-0000-0100-000023010000}">
      <text>
        <r>
          <rPr>
            <sz val="11"/>
            <color theme="1"/>
            <rFont val="Calibri"/>
            <family val="2"/>
            <scheme val="minor"/>
          </rPr>
          <t>Introducir un texto con el nombre o referencia de la contratación</t>
        </r>
      </text>
    </comment>
    <comment ref="B201" authorId="1" shapeId="0" xr:uid="{00000000-0006-0000-0100-000024010000}">
      <text>
        <r>
          <rPr>
            <sz val="11"/>
            <color theme="1"/>
            <rFont val="Calibri"/>
            <family val="2"/>
            <scheme val="minor"/>
          </rPr>
          <t>Introduzca un texto con la finalidad de la contratación</t>
        </r>
      </text>
    </comment>
    <comment ref="C201" authorId="1" shapeId="0" xr:uid="{00000000-0006-0000-0100-000025010000}">
      <text>
        <r>
          <rPr>
            <sz val="11"/>
            <color theme="1"/>
            <rFont val="Calibri"/>
            <family val="2"/>
            <scheme val="minor"/>
          </rPr>
          <t>Seleccionar un valor del listado</t>
        </r>
      </text>
    </comment>
    <comment ref="D201" authorId="1" shapeId="0" xr:uid="{00000000-0006-0000-0100-000026010000}">
      <text>
        <r>
          <rPr>
            <sz val="11"/>
            <color theme="1"/>
            <rFont val="Calibri"/>
            <family val="2"/>
            <scheme val="minor"/>
          </rPr>
          <t>Seleccione el tipo de procedimiento</t>
        </r>
      </text>
    </comment>
    <comment ref="E201" authorId="1" shapeId="0" xr:uid="{00000000-0006-0000-0100-000027010000}">
      <text>
        <r>
          <rPr>
            <sz val="11"/>
            <color theme="1"/>
            <rFont val="Calibri"/>
            <family val="2"/>
            <scheme val="minor"/>
          </rPr>
          <t>Seleccione un valor de la lista</t>
        </r>
      </text>
    </comment>
    <comment ref="F201" authorId="1" shapeId="0" xr:uid="{00000000-0006-0000-0100-000028010000}">
      <text>
        <r>
          <rPr>
            <sz val="11"/>
            <color theme="1"/>
            <rFont val="Calibri"/>
            <family val="2"/>
            <scheme val="minor"/>
          </rPr>
          <t>Introduzca el código SNIP</t>
        </r>
      </text>
    </comment>
    <comment ref="C202" authorId="1" shapeId="0" xr:uid="{00000000-0006-0000-0100-000029010000}">
      <text>
        <r>
          <rPr>
            <sz val="11"/>
            <color theme="1"/>
            <rFont val="Calibri"/>
            <family val="2"/>
            <scheme val="minor"/>
          </rPr>
          <t>Introduzca la fecha de inicio del proceso, en formato dd-mm-aaaa</t>
        </r>
      </text>
    </comment>
    <comment ref="F202"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2B010000}">
      <text/>
    </comment>
    <comment ref="C204" authorId="1" shapeId="0" xr:uid="{00000000-0006-0000-0100-00002C010000}">
      <text>
        <r>
          <rPr>
            <sz val="11"/>
            <color theme="1"/>
            <rFont val="Calibri"/>
            <family val="2"/>
            <scheme val="minor"/>
          </rPr>
          <t>Introduzca la fecha prevista de adjudicación, en formato dd-mm-aaaa</t>
        </r>
      </text>
    </comment>
    <comment ref="F204" authorId="1" shapeId="0" xr:uid="{00000000-0006-0000-0100-00002D010000}">
      <text/>
    </comment>
    <comment ref="F205" authorId="1" shapeId="0" xr:uid="{00000000-0006-0000-0100-00002E010000}">
      <text/>
    </comment>
    <comment ref="A207" authorId="1" shapeId="0" xr:uid="{00000000-0006-0000-0100-00002F010000}">
      <text>
        <r>
          <rPr>
            <sz val="11"/>
            <color theme="1"/>
            <rFont val="Calibri"/>
            <family val="2"/>
            <scheme val="minor"/>
          </rPr>
          <t>Introduzca un codigo UNSPSC</t>
        </r>
      </text>
    </comment>
    <comment ref="B207" authorId="1" shapeId="0" xr:uid="{00000000-0006-0000-0100-000030010000}">
      <text>
        <r>
          <rPr>
            <sz val="11"/>
            <color theme="1"/>
            <rFont val="Calibri"/>
            <family val="2"/>
            <scheme val="minor"/>
          </rPr>
          <t>Descripción calculada automáticamente a partir de código del artículo</t>
        </r>
      </text>
    </comment>
    <comment ref="C207" authorId="1" shapeId="0" xr:uid="{00000000-0006-0000-0100-000031010000}">
      <text>
        <r>
          <rPr>
            <sz val="11"/>
            <color theme="1"/>
            <rFont val="Calibri"/>
            <family val="2"/>
            <scheme val="minor"/>
          </rPr>
          <t>Seleccione un valor de la lista</t>
        </r>
      </text>
    </comment>
    <comment ref="D207" authorId="1" shapeId="0" xr:uid="{00000000-0006-0000-0100-000032010000}">
      <text>
        <r>
          <rPr>
            <sz val="11"/>
            <color theme="1"/>
            <rFont val="Calibri"/>
            <family val="2"/>
            <scheme val="minor"/>
          </rPr>
          <t>Introduzca un número con dos decimales como máximo. Debe ser igual o mayor a la "Cantidad Real Consumida"</t>
        </r>
      </text>
    </comment>
    <comment ref="E207" authorId="1" shapeId="0" xr:uid="{00000000-0006-0000-0100-000033010000}">
      <text>
        <r>
          <rPr>
            <sz val="11"/>
            <color theme="1"/>
            <rFont val="Calibri"/>
            <family val="2"/>
            <scheme val="minor"/>
          </rPr>
          <t>Introduzca un número con dos decimales como máximo</t>
        </r>
      </text>
    </comment>
    <comment ref="F207" authorId="1" shapeId="0" xr:uid="{00000000-0006-0000-0100-000034010000}">
      <text>
        <r>
          <rPr>
            <sz val="11"/>
            <color theme="1"/>
            <rFont val="Calibri"/>
            <family val="2"/>
            <scheme val="minor"/>
          </rPr>
          <t>Monto calculado automáticamente por el sistema</t>
        </r>
      </text>
    </comment>
    <comment ref="A212" authorId="1" shapeId="0" xr:uid="{00000000-0006-0000-0100-000035010000}">
      <text>
        <r>
          <rPr>
            <sz val="11"/>
            <color theme="1"/>
            <rFont val="Calibri"/>
            <family val="2"/>
            <scheme val="minor"/>
          </rPr>
          <t>Introducir un texto con el nombre o referencia de la contratación</t>
        </r>
      </text>
    </comment>
    <comment ref="B212" authorId="1" shapeId="0" xr:uid="{00000000-0006-0000-0100-000036010000}">
      <text>
        <r>
          <rPr>
            <sz val="11"/>
            <color theme="1"/>
            <rFont val="Calibri"/>
            <family val="2"/>
            <scheme val="minor"/>
          </rPr>
          <t>Introduzca un texto con la finalidad de la contratación</t>
        </r>
      </text>
    </comment>
    <comment ref="C212" authorId="1" shapeId="0" xr:uid="{00000000-0006-0000-0100-000037010000}">
      <text>
        <r>
          <rPr>
            <sz val="11"/>
            <color theme="1"/>
            <rFont val="Calibri"/>
            <family val="2"/>
            <scheme val="minor"/>
          </rPr>
          <t>Seleccionar un valor del listado</t>
        </r>
      </text>
    </comment>
    <comment ref="D212" authorId="1" shapeId="0" xr:uid="{00000000-0006-0000-0100-000038010000}">
      <text>
        <r>
          <rPr>
            <sz val="11"/>
            <color theme="1"/>
            <rFont val="Calibri"/>
            <family val="2"/>
            <scheme val="minor"/>
          </rPr>
          <t>Seleccione el tipo de procedimiento</t>
        </r>
      </text>
    </comment>
    <comment ref="E212" authorId="1" shapeId="0" xr:uid="{00000000-0006-0000-0100-000039010000}">
      <text>
        <r>
          <rPr>
            <sz val="11"/>
            <color theme="1"/>
            <rFont val="Calibri"/>
            <family val="2"/>
            <scheme val="minor"/>
          </rPr>
          <t>Seleccione un valor de la lista</t>
        </r>
      </text>
    </comment>
    <comment ref="F212" authorId="1" shapeId="0" xr:uid="{00000000-0006-0000-0100-00003A010000}">
      <text>
        <r>
          <rPr>
            <sz val="11"/>
            <color theme="1"/>
            <rFont val="Calibri"/>
            <family val="2"/>
            <scheme val="minor"/>
          </rPr>
          <t>Introduzca el código SNIP</t>
        </r>
      </text>
    </comment>
    <comment ref="C213" authorId="1" shapeId="0" xr:uid="{00000000-0006-0000-0100-00003B010000}">
      <text>
        <r>
          <rPr>
            <sz val="11"/>
            <color theme="1"/>
            <rFont val="Calibri"/>
            <family val="2"/>
            <scheme val="minor"/>
          </rPr>
          <t>Introduzca la fecha de inicio del proceso, en formato dd-mm-aaaa</t>
        </r>
      </text>
    </comment>
    <comment ref="F213"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00000000-0006-0000-0100-00003D010000}">
      <text/>
    </comment>
    <comment ref="C215" authorId="1" shapeId="0" xr:uid="{00000000-0006-0000-0100-00003E010000}">
      <text>
        <r>
          <rPr>
            <sz val="11"/>
            <color theme="1"/>
            <rFont val="Calibri"/>
            <family val="2"/>
            <scheme val="minor"/>
          </rPr>
          <t>Introduzca la fecha prevista de adjudicación, en formato dd-mm-aaaa</t>
        </r>
      </text>
    </comment>
    <comment ref="F215" authorId="1" shapeId="0" xr:uid="{00000000-0006-0000-0100-00003F010000}">
      <text/>
    </comment>
    <comment ref="F216" authorId="1" shapeId="0" xr:uid="{00000000-0006-0000-0100-000040010000}">
      <text/>
    </comment>
    <comment ref="A218" authorId="1" shapeId="0" xr:uid="{00000000-0006-0000-0100-000041010000}">
      <text>
        <r>
          <rPr>
            <sz val="11"/>
            <color theme="1"/>
            <rFont val="Calibri"/>
            <family val="2"/>
            <scheme val="minor"/>
          </rPr>
          <t>Introduzca un codigo UNSPSC</t>
        </r>
      </text>
    </comment>
    <comment ref="B218" authorId="1" shapeId="0" xr:uid="{00000000-0006-0000-0100-000042010000}">
      <text>
        <r>
          <rPr>
            <sz val="11"/>
            <color theme="1"/>
            <rFont val="Calibri"/>
            <family val="2"/>
            <scheme val="minor"/>
          </rPr>
          <t>Descripción calculada automáticamente a partir de código del artículo</t>
        </r>
      </text>
    </comment>
    <comment ref="C218" authorId="1" shapeId="0" xr:uid="{00000000-0006-0000-0100-000043010000}">
      <text>
        <r>
          <rPr>
            <sz val="11"/>
            <color theme="1"/>
            <rFont val="Calibri"/>
            <family val="2"/>
            <scheme val="minor"/>
          </rPr>
          <t>Seleccione un valor de la lista</t>
        </r>
      </text>
    </comment>
    <comment ref="D218" authorId="1" shapeId="0" xr:uid="{00000000-0006-0000-0100-000044010000}">
      <text>
        <r>
          <rPr>
            <sz val="11"/>
            <color theme="1"/>
            <rFont val="Calibri"/>
            <family val="2"/>
            <scheme val="minor"/>
          </rPr>
          <t>Introduzca un número con dos decimales como máximo. Debe ser igual o mayor a la "Cantidad Real Consumida"</t>
        </r>
      </text>
    </comment>
    <comment ref="E218" authorId="1" shapeId="0" xr:uid="{00000000-0006-0000-0100-000045010000}">
      <text>
        <r>
          <rPr>
            <sz val="11"/>
            <color theme="1"/>
            <rFont val="Calibri"/>
            <family val="2"/>
            <scheme val="minor"/>
          </rPr>
          <t>Introduzca un número con dos decimales como máximo</t>
        </r>
      </text>
    </comment>
    <comment ref="F218" authorId="1" shapeId="0" xr:uid="{00000000-0006-0000-0100-000046010000}">
      <text>
        <r>
          <rPr>
            <sz val="11"/>
            <color theme="1"/>
            <rFont val="Calibri"/>
            <family val="2"/>
            <scheme val="minor"/>
          </rPr>
          <t>Monto calculado automáticamente por el sistema</t>
        </r>
      </text>
    </comment>
    <comment ref="A223" authorId="1" shapeId="0" xr:uid="{00000000-0006-0000-0100-000047010000}">
      <text>
        <r>
          <rPr>
            <sz val="11"/>
            <color theme="1"/>
            <rFont val="Calibri"/>
            <family val="2"/>
            <scheme val="minor"/>
          </rPr>
          <t>Introducir un texto con el nombre o referencia de la contratación</t>
        </r>
      </text>
    </comment>
    <comment ref="B223" authorId="1" shapeId="0" xr:uid="{00000000-0006-0000-0100-000048010000}">
      <text>
        <r>
          <rPr>
            <sz val="11"/>
            <color theme="1"/>
            <rFont val="Calibri"/>
            <family val="2"/>
            <scheme val="minor"/>
          </rPr>
          <t>Introduzca un texto con la finalidad de la contratación</t>
        </r>
      </text>
    </comment>
    <comment ref="C223" authorId="1" shapeId="0" xr:uid="{00000000-0006-0000-0100-000049010000}">
      <text>
        <r>
          <rPr>
            <sz val="11"/>
            <color theme="1"/>
            <rFont val="Calibri"/>
            <family val="2"/>
            <scheme val="minor"/>
          </rPr>
          <t>Seleccionar un valor del listado</t>
        </r>
      </text>
    </comment>
    <comment ref="D223" authorId="1" shapeId="0" xr:uid="{00000000-0006-0000-0100-00004A010000}">
      <text>
        <r>
          <rPr>
            <sz val="11"/>
            <color theme="1"/>
            <rFont val="Calibri"/>
            <family val="2"/>
            <scheme val="minor"/>
          </rPr>
          <t>Seleccione el tipo de procedimiento</t>
        </r>
      </text>
    </comment>
    <comment ref="E223" authorId="1" shapeId="0" xr:uid="{00000000-0006-0000-0100-00004B010000}">
      <text>
        <r>
          <rPr>
            <sz val="11"/>
            <color theme="1"/>
            <rFont val="Calibri"/>
            <family val="2"/>
            <scheme val="minor"/>
          </rPr>
          <t>Seleccione un valor de la lista</t>
        </r>
      </text>
    </comment>
    <comment ref="F223" authorId="1" shapeId="0" xr:uid="{00000000-0006-0000-0100-00004C010000}">
      <text>
        <r>
          <rPr>
            <sz val="11"/>
            <color theme="1"/>
            <rFont val="Calibri"/>
            <family val="2"/>
            <scheme val="minor"/>
          </rPr>
          <t>Introduzca el código SNIP</t>
        </r>
      </text>
    </comment>
    <comment ref="C224" authorId="1" shapeId="0" xr:uid="{00000000-0006-0000-0100-00004D010000}">
      <text>
        <r>
          <rPr>
            <sz val="11"/>
            <color theme="1"/>
            <rFont val="Calibri"/>
            <family val="2"/>
            <scheme val="minor"/>
          </rPr>
          <t>Introduzca la fecha de inicio del proceso, en formato dd-mm-aaaa</t>
        </r>
      </text>
    </comment>
    <comment ref="F224"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00000000-0006-0000-0100-00004F010000}">
      <text/>
    </comment>
    <comment ref="C226" authorId="1" shapeId="0" xr:uid="{00000000-0006-0000-0100-000050010000}">
      <text>
        <r>
          <rPr>
            <sz val="11"/>
            <color theme="1"/>
            <rFont val="Calibri"/>
            <family val="2"/>
            <scheme val="minor"/>
          </rPr>
          <t>Introduzca la fecha prevista de adjudicación, en formato dd-mm-aaaa</t>
        </r>
      </text>
    </comment>
    <comment ref="F226" authorId="1" shapeId="0" xr:uid="{00000000-0006-0000-0100-000051010000}">
      <text/>
    </comment>
    <comment ref="F227" authorId="1" shapeId="0" xr:uid="{00000000-0006-0000-0100-000052010000}">
      <text/>
    </comment>
    <comment ref="A229" authorId="1" shapeId="0" xr:uid="{00000000-0006-0000-0100-000053010000}">
      <text>
        <r>
          <rPr>
            <sz val="11"/>
            <color theme="1"/>
            <rFont val="Calibri"/>
            <family val="2"/>
            <scheme val="minor"/>
          </rPr>
          <t>Introduzca un codigo UNSPSC</t>
        </r>
      </text>
    </comment>
    <comment ref="B229" authorId="1" shapeId="0" xr:uid="{00000000-0006-0000-0100-000054010000}">
      <text>
        <r>
          <rPr>
            <sz val="11"/>
            <color theme="1"/>
            <rFont val="Calibri"/>
            <family val="2"/>
            <scheme val="minor"/>
          </rPr>
          <t>Descripción calculada automáticamente a partir de código del artículo</t>
        </r>
      </text>
    </comment>
    <comment ref="C229" authorId="1" shapeId="0" xr:uid="{00000000-0006-0000-0100-000055010000}">
      <text>
        <r>
          <rPr>
            <sz val="11"/>
            <color theme="1"/>
            <rFont val="Calibri"/>
            <family val="2"/>
            <scheme val="minor"/>
          </rPr>
          <t>Seleccione un valor de la lista</t>
        </r>
      </text>
    </comment>
    <comment ref="D229" authorId="1" shapeId="0" xr:uid="{00000000-0006-0000-0100-000056010000}">
      <text>
        <r>
          <rPr>
            <sz val="11"/>
            <color theme="1"/>
            <rFont val="Calibri"/>
            <family val="2"/>
            <scheme val="minor"/>
          </rPr>
          <t>Introduzca un número con dos decimales como máximo. Debe ser igual o mayor a la "Cantidad Real Consumida"</t>
        </r>
      </text>
    </comment>
    <comment ref="E229" authorId="1" shapeId="0" xr:uid="{00000000-0006-0000-0100-000057010000}">
      <text>
        <r>
          <rPr>
            <sz val="11"/>
            <color theme="1"/>
            <rFont val="Calibri"/>
            <family val="2"/>
            <scheme val="minor"/>
          </rPr>
          <t>Introduzca un número con dos decimales como máximo</t>
        </r>
      </text>
    </comment>
    <comment ref="F229" authorId="1" shapeId="0" xr:uid="{00000000-0006-0000-0100-000058010000}">
      <text>
        <r>
          <rPr>
            <sz val="11"/>
            <color theme="1"/>
            <rFont val="Calibri"/>
            <family val="2"/>
            <scheme val="minor"/>
          </rPr>
          <t>Monto calculado automáticamente por el sistema</t>
        </r>
      </text>
    </comment>
    <comment ref="A235" authorId="1" shapeId="0" xr:uid="{00000000-0006-0000-0100-000059010000}">
      <text>
        <r>
          <rPr>
            <sz val="11"/>
            <color theme="1"/>
            <rFont val="Calibri"/>
            <family val="2"/>
            <scheme val="minor"/>
          </rPr>
          <t>Introducir un texto con el nombre o referencia de la contratación</t>
        </r>
      </text>
    </comment>
    <comment ref="B235" authorId="1" shapeId="0" xr:uid="{00000000-0006-0000-0100-00005A010000}">
      <text>
        <r>
          <rPr>
            <sz val="11"/>
            <color theme="1"/>
            <rFont val="Calibri"/>
            <family val="2"/>
            <scheme val="minor"/>
          </rPr>
          <t>Introduzca un texto con la finalidad de la contratación</t>
        </r>
      </text>
    </comment>
    <comment ref="C235" authorId="1" shapeId="0" xr:uid="{00000000-0006-0000-0100-00005B010000}">
      <text>
        <r>
          <rPr>
            <sz val="11"/>
            <color theme="1"/>
            <rFont val="Calibri"/>
            <family val="2"/>
            <scheme val="minor"/>
          </rPr>
          <t>Seleccionar un valor del listado</t>
        </r>
      </text>
    </comment>
    <comment ref="D235" authorId="1" shapeId="0" xr:uid="{00000000-0006-0000-0100-00005C010000}">
      <text>
        <r>
          <rPr>
            <sz val="11"/>
            <color theme="1"/>
            <rFont val="Calibri"/>
            <family val="2"/>
            <scheme val="minor"/>
          </rPr>
          <t>Seleccione el tipo de procedimiento</t>
        </r>
      </text>
    </comment>
    <comment ref="E235" authorId="1" shapeId="0" xr:uid="{00000000-0006-0000-0100-00005D010000}">
      <text>
        <r>
          <rPr>
            <sz val="11"/>
            <color theme="1"/>
            <rFont val="Calibri"/>
            <family val="2"/>
            <scheme val="minor"/>
          </rPr>
          <t>Seleccione un valor de la lista</t>
        </r>
      </text>
    </comment>
    <comment ref="F235" authorId="1" shapeId="0" xr:uid="{00000000-0006-0000-0100-00005E010000}">
      <text>
        <r>
          <rPr>
            <sz val="11"/>
            <color theme="1"/>
            <rFont val="Calibri"/>
            <family val="2"/>
            <scheme val="minor"/>
          </rPr>
          <t>Introduzca el código SNIP</t>
        </r>
      </text>
    </comment>
    <comment ref="C236" authorId="1" shapeId="0" xr:uid="{00000000-0006-0000-0100-00005F010000}">
      <text>
        <r>
          <rPr>
            <sz val="11"/>
            <color theme="1"/>
            <rFont val="Calibri"/>
            <family val="2"/>
            <scheme val="minor"/>
          </rPr>
          <t>Introduzca la fecha de inicio del proceso, en formato dd-mm-aaaa</t>
        </r>
      </text>
    </comment>
    <comment ref="F236"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00000000-0006-0000-0100-000061010000}">
      <text/>
    </comment>
    <comment ref="C238" authorId="1" shapeId="0" xr:uid="{00000000-0006-0000-0100-000062010000}">
      <text>
        <r>
          <rPr>
            <sz val="11"/>
            <color theme="1"/>
            <rFont val="Calibri"/>
            <family val="2"/>
            <scheme val="minor"/>
          </rPr>
          <t>Introduzca la fecha prevista de adjudicación, en formato dd-mm-aaaa</t>
        </r>
      </text>
    </comment>
    <comment ref="F238" authorId="1" shapeId="0" xr:uid="{00000000-0006-0000-0100-000063010000}">
      <text/>
    </comment>
    <comment ref="F239" authorId="1" shapeId="0" xr:uid="{00000000-0006-0000-0100-000064010000}">
      <text/>
    </comment>
    <comment ref="A241" authorId="1" shapeId="0" xr:uid="{00000000-0006-0000-0100-000065010000}">
      <text>
        <r>
          <rPr>
            <sz val="11"/>
            <color theme="1"/>
            <rFont val="Calibri"/>
            <family val="2"/>
            <scheme val="minor"/>
          </rPr>
          <t>Introduzca un codigo UNSPSC</t>
        </r>
      </text>
    </comment>
    <comment ref="B241" authorId="1" shapeId="0" xr:uid="{00000000-0006-0000-0100-000066010000}">
      <text>
        <r>
          <rPr>
            <sz val="11"/>
            <color theme="1"/>
            <rFont val="Calibri"/>
            <family val="2"/>
            <scheme val="minor"/>
          </rPr>
          <t>Descripción calculada automáticamente a partir de código del artículo</t>
        </r>
      </text>
    </comment>
    <comment ref="C241" authorId="1" shapeId="0" xr:uid="{00000000-0006-0000-0100-000067010000}">
      <text>
        <r>
          <rPr>
            <sz val="11"/>
            <color theme="1"/>
            <rFont val="Calibri"/>
            <family val="2"/>
            <scheme val="minor"/>
          </rPr>
          <t>Seleccione un valor de la lista</t>
        </r>
      </text>
    </comment>
    <comment ref="D241" authorId="1" shapeId="0" xr:uid="{00000000-0006-0000-0100-000068010000}">
      <text>
        <r>
          <rPr>
            <sz val="11"/>
            <color theme="1"/>
            <rFont val="Calibri"/>
            <family val="2"/>
            <scheme val="minor"/>
          </rPr>
          <t>Introduzca un número con dos decimales como máximo. Debe ser igual o mayor a la "Cantidad Real Consumida"</t>
        </r>
      </text>
    </comment>
    <comment ref="E241" authorId="1" shapeId="0" xr:uid="{00000000-0006-0000-0100-000069010000}">
      <text>
        <r>
          <rPr>
            <sz val="11"/>
            <color theme="1"/>
            <rFont val="Calibri"/>
            <family val="2"/>
            <scheme val="minor"/>
          </rPr>
          <t>Introduzca un número con dos decimales como máximo</t>
        </r>
      </text>
    </comment>
    <comment ref="F241" authorId="1" shapeId="0" xr:uid="{00000000-0006-0000-0100-00006A010000}">
      <text>
        <r>
          <rPr>
            <sz val="11"/>
            <color theme="1"/>
            <rFont val="Calibri"/>
            <family val="2"/>
            <scheme val="minor"/>
          </rPr>
          <t>Monto calculado automáticamente por el sistema</t>
        </r>
      </text>
    </comment>
    <comment ref="A246" authorId="1" shapeId="0" xr:uid="{00000000-0006-0000-0100-00006B010000}">
      <text>
        <r>
          <rPr>
            <sz val="11"/>
            <color theme="1"/>
            <rFont val="Calibri"/>
            <family val="2"/>
            <scheme val="minor"/>
          </rPr>
          <t>Introducir un texto con el nombre o referencia de la contratación</t>
        </r>
      </text>
    </comment>
    <comment ref="B246" authorId="1" shapeId="0" xr:uid="{00000000-0006-0000-0100-00006C010000}">
      <text>
        <r>
          <rPr>
            <sz val="11"/>
            <color theme="1"/>
            <rFont val="Calibri"/>
            <family val="2"/>
            <scheme val="minor"/>
          </rPr>
          <t>Introduzca un texto con la finalidad de la contratación</t>
        </r>
      </text>
    </comment>
    <comment ref="C246" authorId="1" shapeId="0" xr:uid="{00000000-0006-0000-0100-00006D010000}">
      <text>
        <r>
          <rPr>
            <sz val="11"/>
            <color theme="1"/>
            <rFont val="Calibri"/>
            <family val="2"/>
            <scheme val="minor"/>
          </rPr>
          <t>Seleccionar un valor del listado</t>
        </r>
      </text>
    </comment>
    <comment ref="D246" authorId="1" shapeId="0" xr:uid="{00000000-0006-0000-0100-00006E010000}">
      <text>
        <r>
          <rPr>
            <sz val="11"/>
            <color theme="1"/>
            <rFont val="Calibri"/>
            <family val="2"/>
            <scheme val="minor"/>
          </rPr>
          <t>Seleccione el tipo de procedimiento</t>
        </r>
      </text>
    </comment>
    <comment ref="E246" authorId="1" shapeId="0" xr:uid="{00000000-0006-0000-0100-00006F010000}">
      <text>
        <r>
          <rPr>
            <sz val="11"/>
            <color theme="1"/>
            <rFont val="Calibri"/>
            <family val="2"/>
            <scheme val="minor"/>
          </rPr>
          <t>Seleccione un valor de la lista</t>
        </r>
      </text>
    </comment>
    <comment ref="F246" authorId="1" shapeId="0" xr:uid="{00000000-0006-0000-0100-000070010000}">
      <text>
        <r>
          <rPr>
            <sz val="11"/>
            <color theme="1"/>
            <rFont val="Calibri"/>
            <family val="2"/>
            <scheme val="minor"/>
          </rPr>
          <t>Introduzca el código SNIP</t>
        </r>
      </text>
    </comment>
    <comment ref="C247" authorId="1" shapeId="0" xr:uid="{00000000-0006-0000-0100-000071010000}">
      <text>
        <r>
          <rPr>
            <sz val="11"/>
            <color theme="1"/>
            <rFont val="Calibri"/>
            <family val="2"/>
            <scheme val="minor"/>
          </rPr>
          <t>Introduzca la fecha de inicio del proceso, en formato dd-mm-aaaa</t>
        </r>
      </text>
    </comment>
    <comment ref="F24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1" shapeId="0" xr:uid="{00000000-0006-0000-0100-000073010000}">
      <text/>
    </comment>
    <comment ref="C249" authorId="1" shapeId="0" xr:uid="{00000000-0006-0000-0100-000074010000}">
      <text>
        <r>
          <rPr>
            <sz val="11"/>
            <color theme="1"/>
            <rFont val="Calibri"/>
            <family val="2"/>
            <scheme val="minor"/>
          </rPr>
          <t>Introduzca la fecha prevista de adjudicación, en formato dd-mm-aaaa</t>
        </r>
      </text>
    </comment>
    <comment ref="F249" authorId="1" shapeId="0" xr:uid="{00000000-0006-0000-0100-000075010000}">
      <text/>
    </comment>
    <comment ref="F250" authorId="1" shapeId="0" xr:uid="{00000000-0006-0000-0100-000076010000}">
      <text/>
    </comment>
    <comment ref="A252" authorId="1" shapeId="0" xr:uid="{00000000-0006-0000-0100-000077010000}">
      <text>
        <r>
          <rPr>
            <sz val="11"/>
            <color theme="1"/>
            <rFont val="Calibri"/>
            <family val="2"/>
            <scheme val="minor"/>
          </rPr>
          <t>Introduzca un codigo UNSPSC</t>
        </r>
      </text>
    </comment>
    <comment ref="B252" authorId="1" shapeId="0" xr:uid="{00000000-0006-0000-0100-000078010000}">
      <text>
        <r>
          <rPr>
            <sz val="11"/>
            <color theme="1"/>
            <rFont val="Calibri"/>
            <family val="2"/>
            <scheme val="minor"/>
          </rPr>
          <t>Descripción calculada automáticamente a partir de código del artículo</t>
        </r>
      </text>
    </comment>
    <comment ref="C252" authorId="1" shapeId="0" xr:uid="{00000000-0006-0000-0100-000079010000}">
      <text>
        <r>
          <rPr>
            <sz val="11"/>
            <color theme="1"/>
            <rFont val="Calibri"/>
            <family val="2"/>
            <scheme val="minor"/>
          </rPr>
          <t>Seleccione un valor de la lista</t>
        </r>
      </text>
    </comment>
    <comment ref="D252" authorId="1" shapeId="0" xr:uid="{00000000-0006-0000-0100-00007A010000}">
      <text>
        <r>
          <rPr>
            <sz val="11"/>
            <color theme="1"/>
            <rFont val="Calibri"/>
            <family val="2"/>
            <scheme val="minor"/>
          </rPr>
          <t>Introduzca un número con dos decimales como máximo. Debe ser igual o mayor a la "Cantidad Real Consumida"</t>
        </r>
      </text>
    </comment>
    <comment ref="E252" authorId="1" shapeId="0" xr:uid="{00000000-0006-0000-0100-00007B010000}">
      <text>
        <r>
          <rPr>
            <sz val="11"/>
            <color theme="1"/>
            <rFont val="Calibri"/>
            <family val="2"/>
            <scheme val="minor"/>
          </rPr>
          <t>Introduzca un número con dos decimales como máximo</t>
        </r>
      </text>
    </comment>
    <comment ref="F252" authorId="1" shapeId="0" xr:uid="{00000000-0006-0000-0100-00007C010000}">
      <text>
        <r>
          <rPr>
            <sz val="11"/>
            <color theme="1"/>
            <rFont val="Calibri"/>
            <family val="2"/>
            <scheme val="minor"/>
          </rPr>
          <t>Monto calculado automáticamente por el sistema</t>
        </r>
      </text>
    </comment>
    <comment ref="A257" authorId="1" shapeId="0" xr:uid="{00000000-0006-0000-0100-00007D010000}">
      <text>
        <r>
          <rPr>
            <sz val="11"/>
            <color theme="1"/>
            <rFont val="Calibri"/>
            <family val="2"/>
            <scheme val="minor"/>
          </rPr>
          <t>Introducir un texto con el nombre o referencia de la contratación</t>
        </r>
      </text>
    </comment>
    <comment ref="B257" authorId="1" shapeId="0" xr:uid="{00000000-0006-0000-0100-00007E010000}">
      <text>
        <r>
          <rPr>
            <sz val="11"/>
            <color theme="1"/>
            <rFont val="Calibri"/>
            <family val="2"/>
            <scheme val="minor"/>
          </rPr>
          <t>Introduzca un texto con la finalidad de la contratación</t>
        </r>
      </text>
    </comment>
    <comment ref="C257" authorId="1" shapeId="0" xr:uid="{00000000-0006-0000-0100-00007F010000}">
      <text>
        <r>
          <rPr>
            <sz val="11"/>
            <color theme="1"/>
            <rFont val="Calibri"/>
            <family val="2"/>
            <scheme val="minor"/>
          </rPr>
          <t>Seleccionar un valor del listado</t>
        </r>
      </text>
    </comment>
    <comment ref="D257" authorId="1" shapeId="0" xr:uid="{00000000-0006-0000-0100-000080010000}">
      <text>
        <r>
          <rPr>
            <sz val="11"/>
            <color theme="1"/>
            <rFont val="Calibri"/>
            <family val="2"/>
            <scheme val="minor"/>
          </rPr>
          <t>Seleccione el tipo de procedimiento</t>
        </r>
      </text>
    </comment>
    <comment ref="E257" authorId="1" shapeId="0" xr:uid="{00000000-0006-0000-0100-000081010000}">
      <text>
        <r>
          <rPr>
            <sz val="11"/>
            <color theme="1"/>
            <rFont val="Calibri"/>
            <family val="2"/>
            <scheme val="minor"/>
          </rPr>
          <t>Seleccione un valor de la lista</t>
        </r>
      </text>
    </comment>
    <comment ref="F257" authorId="1" shapeId="0" xr:uid="{00000000-0006-0000-0100-000082010000}">
      <text>
        <r>
          <rPr>
            <sz val="11"/>
            <color theme="1"/>
            <rFont val="Calibri"/>
            <family val="2"/>
            <scheme val="minor"/>
          </rPr>
          <t>Introduzca el código SNIP</t>
        </r>
      </text>
    </comment>
    <comment ref="C258" authorId="1" shapeId="0" xr:uid="{00000000-0006-0000-0100-000083010000}">
      <text>
        <r>
          <rPr>
            <sz val="11"/>
            <color theme="1"/>
            <rFont val="Calibri"/>
            <family val="2"/>
            <scheme val="minor"/>
          </rPr>
          <t>Introduzca la fecha de inicio del proceso, en formato dd-mm-aaaa</t>
        </r>
      </text>
    </comment>
    <comment ref="F25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85010000}">
      <text/>
    </comment>
    <comment ref="C260" authorId="1" shapeId="0" xr:uid="{00000000-0006-0000-0100-000086010000}">
      <text>
        <r>
          <rPr>
            <sz val="11"/>
            <color theme="1"/>
            <rFont val="Calibri"/>
            <family val="2"/>
            <scheme val="minor"/>
          </rPr>
          <t>Introduzca la fecha prevista de adjudicación, en formato dd-mm-aaaa</t>
        </r>
      </text>
    </comment>
    <comment ref="F260" authorId="1" shapeId="0" xr:uid="{00000000-0006-0000-0100-000087010000}">
      <text/>
    </comment>
    <comment ref="F261" authorId="1" shapeId="0" xr:uid="{00000000-0006-0000-0100-000088010000}">
      <text/>
    </comment>
    <comment ref="A263" authorId="1" shapeId="0" xr:uid="{00000000-0006-0000-0100-000089010000}">
      <text>
        <r>
          <rPr>
            <sz val="11"/>
            <color theme="1"/>
            <rFont val="Calibri"/>
            <family val="2"/>
            <scheme val="minor"/>
          </rPr>
          <t>Introduzca un codigo UNSPSC</t>
        </r>
      </text>
    </comment>
    <comment ref="B263" authorId="1" shapeId="0" xr:uid="{00000000-0006-0000-0100-00008A010000}">
      <text>
        <r>
          <rPr>
            <sz val="11"/>
            <color theme="1"/>
            <rFont val="Calibri"/>
            <family val="2"/>
            <scheme val="minor"/>
          </rPr>
          <t>Descripción calculada automáticamente a partir de código del artículo</t>
        </r>
      </text>
    </comment>
    <comment ref="C263" authorId="1" shapeId="0" xr:uid="{00000000-0006-0000-0100-00008B010000}">
      <text>
        <r>
          <rPr>
            <sz val="11"/>
            <color theme="1"/>
            <rFont val="Calibri"/>
            <family val="2"/>
            <scheme val="minor"/>
          </rPr>
          <t>Seleccione un valor de la lista</t>
        </r>
      </text>
    </comment>
    <comment ref="D263" authorId="1" shapeId="0" xr:uid="{00000000-0006-0000-0100-00008C010000}">
      <text>
        <r>
          <rPr>
            <sz val="11"/>
            <color theme="1"/>
            <rFont val="Calibri"/>
            <family val="2"/>
            <scheme val="minor"/>
          </rPr>
          <t>Introduzca un número con dos decimales como máximo. Debe ser igual o mayor a la "Cantidad Real Consumida"</t>
        </r>
      </text>
    </comment>
    <comment ref="E263" authorId="1" shapeId="0" xr:uid="{00000000-0006-0000-0100-00008D010000}">
      <text>
        <r>
          <rPr>
            <sz val="11"/>
            <color theme="1"/>
            <rFont val="Calibri"/>
            <family val="2"/>
            <scheme val="minor"/>
          </rPr>
          <t>Introduzca un número con dos decimales como máximo</t>
        </r>
      </text>
    </comment>
    <comment ref="F263" authorId="1" shapeId="0" xr:uid="{00000000-0006-0000-0100-00008E010000}">
      <text>
        <r>
          <rPr>
            <sz val="11"/>
            <color theme="1"/>
            <rFont val="Calibri"/>
            <family val="2"/>
            <scheme val="minor"/>
          </rPr>
          <t>Monto calculado automáticamente por el sistema</t>
        </r>
      </text>
    </comment>
    <comment ref="A268" authorId="1" shapeId="0" xr:uid="{00000000-0006-0000-0100-00008F010000}">
      <text>
        <r>
          <rPr>
            <sz val="11"/>
            <color theme="1"/>
            <rFont val="Calibri"/>
            <family val="2"/>
            <scheme val="minor"/>
          </rPr>
          <t>Introducir un texto con el nombre o referencia de la contratación</t>
        </r>
      </text>
    </comment>
    <comment ref="B268" authorId="1" shapeId="0" xr:uid="{00000000-0006-0000-0100-000090010000}">
      <text>
        <r>
          <rPr>
            <sz val="11"/>
            <color theme="1"/>
            <rFont val="Calibri"/>
            <family val="2"/>
            <scheme val="minor"/>
          </rPr>
          <t>Introduzca un texto con la finalidad de la contratación</t>
        </r>
      </text>
    </comment>
    <comment ref="C268" authorId="1" shapeId="0" xr:uid="{00000000-0006-0000-0100-000091010000}">
      <text>
        <r>
          <rPr>
            <sz val="11"/>
            <color theme="1"/>
            <rFont val="Calibri"/>
            <family val="2"/>
            <scheme val="minor"/>
          </rPr>
          <t>Seleccionar un valor del listado</t>
        </r>
      </text>
    </comment>
    <comment ref="D268" authorId="1" shapeId="0" xr:uid="{00000000-0006-0000-0100-000092010000}">
      <text>
        <r>
          <rPr>
            <sz val="11"/>
            <color theme="1"/>
            <rFont val="Calibri"/>
            <family val="2"/>
            <scheme val="minor"/>
          </rPr>
          <t>Seleccione el tipo de procedimiento</t>
        </r>
      </text>
    </comment>
    <comment ref="E268" authorId="1" shapeId="0" xr:uid="{00000000-0006-0000-0100-000093010000}">
      <text>
        <r>
          <rPr>
            <sz val="11"/>
            <color theme="1"/>
            <rFont val="Calibri"/>
            <family val="2"/>
            <scheme val="minor"/>
          </rPr>
          <t>Seleccione un valor de la lista</t>
        </r>
      </text>
    </comment>
    <comment ref="F268" authorId="1" shapeId="0" xr:uid="{00000000-0006-0000-0100-000094010000}">
      <text>
        <r>
          <rPr>
            <sz val="11"/>
            <color theme="1"/>
            <rFont val="Calibri"/>
            <family val="2"/>
            <scheme val="minor"/>
          </rPr>
          <t>Introduzca el código SNIP</t>
        </r>
      </text>
    </comment>
    <comment ref="C269" authorId="1" shapeId="0" xr:uid="{00000000-0006-0000-0100-000095010000}">
      <text>
        <r>
          <rPr>
            <sz val="11"/>
            <color theme="1"/>
            <rFont val="Calibri"/>
            <family val="2"/>
            <scheme val="minor"/>
          </rPr>
          <t>Introduzca la fecha de inicio del proceso, en formato dd-mm-aaaa</t>
        </r>
      </text>
    </comment>
    <comment ref="F26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xr:uid="{00000000-0006-0000-0100-000097010000}">
      <text/>
    </comment>
    <comment ref="C271" authorId="1" shapeId="0" xr:uid="{00000000-0006-0000-0100-000098010000}">
      <text>
        <r>
          <rPr>
            <sz val="11"/>
            <color theme="1"/>
            <rFont val="Calibri"/>
            <family val="2"/>
            <scheme val="minor"/>
          </rPr>
          <t>Introduzca la fecha prevista de adjudicación, en formato dd-mm-aaaa</t>
        </r>
      </text>
    </comment>
    <comment ref="F271" authorId="1" shapeId="0" xr:uid="{00000000-0006-0000-0100-000099010000}">
      <text/>
    </comment>
    <comment ref="F272" authorId="1" shapeId="0" xr:uid="{00000000-0006-0000-0100-00009A010000}">
      <text/>
    </comment>
    <comment ref="A274" authorId="1" shapeId="0" xr:uid="{00000000-0006-0000-0100-00009B010000}">
      <text>
        <r>
          <rPr>
            <sz val="11"/>
            <color theme="1"/>
            <rFont val="Calibri"/>
            <family val="2"/>
            <scheme val="minor"/>
          </rPr>
          <t>Introduzca un codigo UNSPSC</t>
        </r>
      </text>
    </comment>
    <comment ref="B274" authorId="1" shapeId="0" xr:uid="{00000000-0006-0000-0100-00009C010000}">
      <text>
        <r>
          <rPr>
            <sz val="11"/>
            <color theme="1"/>
            <rFont val="Calibri"/>
            <family val="2"/>
            <scheme val="minor"/>
          </rPr>
          <t>Descripción calculada automáticamente a partir de código del artículo</t>
        </r>
      </text>
    </comment>
    <comment ref="C274" authorId="1" shapeId="0" xr:uid="{00000000-0006-0000-0100-00009D010000}">
      <text>
        <r>
          <rPr>
            <sz val="11"/>
            <color theme="1"/>
            <rFont val="Calibri"/>
            <family val="2"/>
            <scheme val="minor"/>
          </rPr>
          <t>Seleccione un valor de la lista</t>
        </r>
      </text>
    </comment>
    <comment ref="D274" authorId="1" shapeId="0" xr:uid="{00000000-0006-0000-0100-00009E010000}">
      <text>
        <r>
          <rPr>
            <sz val="11"/>
            <color theme="1"/>
            <rFont val="Calibri"/>
            <family val="2"/>
            <scheme val="minor"/>
          </rPr>
          <t>Introduzca un número con dos decimales como máximo. Debe ser igual o mayor a la "Cantidad Real Consumida"</t>
        </r>
      </text>
    </comment>
    <comment ref="E274" authorId="1" shapeId="0" xr:uid="{00000000-0006-0000-0100-00009F010000}">
      <text>
        <r>
          <rPr>
            <sz val="11"/>
            <color theme="1"/>
            <rFont val="Calibri"/>
            <family val="2"/>
            <scheme val="minor"/>
          </rPr>
          <t>Introduzca un número con dos decimales como máximo</t>
        </r>
      </text>
    </comment>
    <comment ref="F274" authorId="1" shapeId="0" xr:uid="{00000000-0006-0000-0100-0000A0010000}">
      <text>
        <r>
          <rPr>
            <sz val="11"/>
            <color theme="1"/>
            <rFont val="Calibri"/>
            <family val="2"/>
            <scheme val="minor"/>
          </rPr>
          <t>Monto calculado automáticamente por el sistema</t>
        </r>
      </text>
    </comment>
    <comment ref="A279" authorId="1" shapeId="0" xr:uid="{00000000-0006-0000-0100-0000A1010000}">
      <text>
        <r>
          <rPr>
            <sz val="11"/>
            <color theme="1"/>
            <rFont val="Calibri"/>
            <family val="2"/>
            <scheme val="minor"/>
          </rPr>
          <t>Introducir un texto con el nombre o referencia de la contratación</t>
        </r>
      </text>
    </comment>
    <comment ref="B279" authorId="1" shapeId="0" xr:uid="{00000000-0006-0000-0100-0000A2010000}">
      <text>
        <r>
          <rPr>
            <sz val="11"/>
            <color theme="1"/>
            <rFont val="Calibri"/>
            <family val="2"/>
            <scheme val="minor"/>
          </rPr>
          <t>Introduzca un texto con la finalidad de la contratación</t>
        </r>
      </text>
    </comment>
    <comment ref="C279" authorId="1" shapeId="0" xr:uid="{00000000-0006-0000-0100-0000A3010000}">
      <text>
        <r>
          <rPr>
            <sz val="11"/>
            <color theme="1"/>
            <rFont val="Calibri"/>
            <family val="2"/>
            <scheme val="minor"/>
          </rPr>
          <t>Seleccionar un valor del listado</t>
        </r>
      </text>
    </comment>
    <comment ref="D279" authorId="1" shapeId="0" xr:uid="{00000000-0006-0000-0100-0000A4010000}">
      <text>
        <r>
          <rPr>
            <sz val="11"/>
            <color theme="1"/>
            <rFont val="Calibri"/>
            <family val="2"/>
            <scheme val="minor"/>
          </rPr>
          <t>Seleccione el tipo de procedimiento</t>
        </r>
      </text>
    </comment>
    <comment ref="E279" authorId="1" shapeId="0" xr:uid="{00000000-0006-0000-0100-0000A5010000}">
      <text>
        <r>
          <rPr>
            <sz val="11"/>
            <color theme="1"/>
            <rFont val="Calibri"/>
            <family val="2"/>
            <scheme val="minor"/>
          </rPr>
          <t>Seleccione un valor de la lista</t>
        </r>
      </text>
    </comment>
    <comment ref="F279" authorId="1" shapeId="0" xr:uid="{00000000-0006-0000-0100-0000A6010000}">
      <text>
        <r>
          <rPr>
            <sz val="11"/>
            <color theme="1"/>
            <rFont val="Calibri"/>
            <family val="2"/>
            <scheme val="minor"/>
          </rPr>
          <t>Introduzca el código SNIP</t>
        </r>
      </text>
    </comment>
    <comment ref="C280" authorId="1" shapeId="0" xr:uid="{00000000-0006-0000-0100-0000A7010000}">
      <text>
        <r>
          <rPr>
            <sz val="11"/>
            <color theme="1"/>
            <rFont val="Calibri"/>
            <family val="2"/>
            <scheme val="minor"/>
          </rPr>
          <t>Introduzca la fecha de inicio del proceso, en formato dd-mm-aaaa</t>
        </r>
      </text>
    </comment>
    <comment ref="F28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A9010000}">
      <text/>
    </comment>
    <comment ref="C282" authorId="1" shapeId="0" xr:uid="{00000000-0006-0000-0100-0000AA010000}">
      <text>
        <r>
          <rPr>
            <sz val="11"/>
            <color theme="1"/>
            <rFont val="Calibri"/>
            <family val="2"/>
            <scheme val="minor"/>
          </rPr>
          <t>Introduzca la fecha prevista de adjudicación, en formato dd-mm-aaaa</t>
        </r>
      </text>
    </comment>
    <comment ref="F282" authorId="1" shapeId="0" xr:uid="{00000000-0006-0000-0100-0000AB010000}">
      <text/>
    </comment>
    <comment ref="F283" authorId="1" shapeId="0" xr:uid="{00000000-0006-0000-0100-0000AC010000}">
      <text/>
    </comment>
    <comment ref="A285" authorId="1" shapeId="0" xr:uid="{00000000-0006-0000-0100-0000AD010000}">
      <text>
        <r>
          <rPr>
            <sz val="11"/>
            <color theme="1"/>
            <rFont val="Calibri"/>
            <family val="2"/>
            <scheme val="minor"/>
          </rPr>
          <t>Introduzca un codigo UNSPSC</t>
        </r>
      </text>
    </comment>
    <comment ref="B285" authorId="1" shapeId="0" xr:uid="{00000000-0006-0000-0100-0000AE010000}">
      <text>
        <r>
          <rPr>
            <sz val="11"/>
            <color theme="1"/>
            <rFont val="Calibri"/>
            <family val="2"/>
            <scheme val="minor"/>
          </rPr>
          <t>Descripción calculada automáticamente a partir de código del artículo</t>
        </r>
      </text>
    </comment>
    <comment ref="C285" authorId="1" shapeId="0" xr:uid="{00000000-0006-0000-0100-0000AF010000}">
      <text>
        <r>
          <rPr>
            <sz val="11"/>
            <color theme="1"/>
            <rFont val="Calibri"/>
            <family val="2"/>
            <scheme val="minor"/>
          </rPr>
          <t>Seleccione un valor de la lista</t>
        </r>
      </text>
    </comment>
    <comment ref="D285" authorId="1" shapeId="0" xr:uid="{00000000-0006-0000-0100-0000B0010000}">
      <text>
        <r>
          <rPr>
            <sz val="11"/>
            <color theme="1"/>
            <rFont val="Calibri"/>
            <family val="2"/>
            <scheme val="minor"/>
          </rPr>
          <t>Introduzca un número con dos decimales como máximo. Debe ser igual o mayor a la "Cantidad Real Consumida"</t>
        </r>
      </text>
    </comment>
    <comment ref="E285" authorId="1" shapeId="0" xr:uid="{00000000-0006-0000-0100-0000B1010000}">
      <text>
        <r>
          <rPr>
            <sz val="11"/>
            <color theme="1"/>
            <rFont val="Calibri"/>
            <family val="2"/>
            <scheme val="minor"/>
          </rPr>
          <t>Introduzca un número con dos decimales como máximo</t>
        </r>
      </text>
    </comment>
    <comment ref="F285" authorId="1" shapeId="0" xr:uid="{00000000-0006-0000-0100-0000B2010000}">
      <text>
        <r>
          <rPr>
            <sz val="11"/>
            <color theme="1"/>
            <rFont val="Calibri"/>
            <family val="2"/>
            <scheme val="minor"/>
          </rPr>
          <t>Monto calculado automáticamente por el sistema</t>
        </r>
      </text>
    </comment>
    <comment ref="A290" authorId="1" shapeId="0" xr:uid="{00000000-0006-0000-0100-0000B3010000}">
      <text>
        <r>
          <rPr>
            <sz val="11"/>
            <color theme="1"/>
            <rFont val="Calibri"/>
            <family val="2"/>
            <scheme val="minor"/>
          </rPr>
          <t>Introducir un texto con el nombre o referencia de la contratación</t>
        </r>
      </text>
    </comment>
    <comment ref="B290" authorId="1" shapeId="0" xr:uid="{00000000-0006-0000-0100-0000B4010000}">
      <text>
        <r>
          <rPr>
            <sz val="11"/>
            <color theme="1"/>
            <rFont val="Calibri"/>
            <family val="2"/>
            <scheme val="minor"/>
          </rPr>
          <t>Introduzca un texto con la finalidad de la contratación</t>
        </r>
      </text>
    </comment>
    <comment ref="C290" authorId="1" shapeId="0" xr:uid="{00000000-0006-0000-0100-0000B5010000}">
      <text>
        <r>
          <rPr>
            <sz val="11"/>
            <color theme="1"/>
            <rFont val="Calibri"/>
            <family val="2"/>
            <scheme val="minor"/>
          </rPr>
          <t>Seleccionar un valor del listado</t>
        </r>
      </text>
    </comment>
    <comment ref="D290" authorId="1" shapeId="0" xr:uid="{00000000-0006-0000-0100-0000B6010000}">
      <text>
        <r>
          <rPr>
            <sz val="11"/>
            <color theme="1"/>
            <rFont val="Calibri"/>
            <family val="2"/>
            <scheme val="minor"/>
          </rPr>
          <t>Seleccione el tipo de procedimiento</t>
        </r>
      </text>
    </comment>
    <comment ref="E290" authorId="1" shapeId="0" xr:uid="{00000000-0006-0000-0100-0000B7010000}">
      <text>
        <r>
          <rPr>
            <sz val="11"/>
            <color theme="1"/>
            <rFont val="Calibri"/>
            <family val="2"/>
            <scheme val="minor"/>
          </rPr>
          <t>Seleccione un valor de la lista</t>
        </r>
      </text>
    </comment>
    <comment ref="F290" authorId="1" shapeId="0" xr:uid="{00000000-0006-0000-0100-0000B8010000}">
      <text>
        <r>
          <rPr>
            <sz val="11"/>
            <color theme="1"/>
            <rFont val="Calibri"/>
            <family val="2"/>
            <scheme val="minor"/>
          </rPr>
          <t>Introduzca el código SNIP</t>
        </r>
      </text>
    </comment>
    <comment ref="C291" authorId="1" shapeId="0" xr:uid="{00000000-0006-0000-0100-0000B9010000}">
      <text>
        <r>
          <rPr>
            <sz val="11"/>
            <color theme="1"/>
            <rFont val="Calibri"/>
            <family val="2"/>
            <scheme val="minor"/>
          </rPr>
          <t>Introduzca la fecha de inicio del proceso, en formato dd-mm-aaaa</t>
        </r>
      </text>
    </comment>
    <comment ref="F29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00000000-0006-0000-0100-0000BB010000}">
      <text/>
    </comment>
    <comment ref="C293" authorId="1" shapeId="0" xr:uid="{00000000-0006-0000-0100-0000BC010000}">
      <text>
        <r>
          <rPr>
            <sz val="11"/>
            <color theme="1"/>
            <rFont val="Calibri"/>
            <family val="2"/>
            <scheme val="minor"/>
          </rPr>
          <t>Introduzca la fecha prevista de adjudicación, en formato dd-mm-aaaa</t>
        </r>
      </text>
    </comment>
    <comment ref="F293" authorId="1" shapeId="0" xr:uid="{00000000-0006-0000-0100-0000BD010000}">
      <text/>
    </comment>
    <comment ref="F294" authorId="1" shapeId="0" xr:uid="{00000000-0006-0000-0100-0000BE010000}">
      <text/>
    </comment>
    <comment ref="A296" authorId="1" shapeId="0" xr:uid="{00000000-0006-0000-0100-0000BF010000}">
      <text>
        <r>
          <rPr>
            <sz val="11"/>
            <color theme="1"/>
            <rFont val="Calibri"/>
            <family val="2"/>
            <scheme val="minor"/>
          </rPr>
          <t>Introduzca un codigo UNSPSC</t>
        </r>
      </text>
    </comment>
    <comment ref="B296" authorId="1" shapeId="0" xr:uid="{00000000-0006-0000-0100-0000C0010000}">
      <text>
        <r>
          <rPr>
            <sz val="11"/>
            <color theme="1"/>
            <rFont val="Calibri"/>
            <family val="2"/>
            <scheme val="minor"/>
          </rPr>
          <t>Descripción calculada automáticamente a partir de código del artículo</t>
        </r>
      </text>
    </comment>
    <comment ref="C296" authorId="1" shapeId="0" xr:uid="{00000000-0006-0000-0100-0000C1010000}">
      <text>
        <r>
          <rPr>
            <sz val="11"/>
            <color theme="1"/>
            <rFont val="Calibri"/>
            <family val="2"/>
            <scheme val="minor"/>
          </rPr>
          <t>Seleccione un valor de la lista</t>
        </r>
      </text>
    </comment>
    <comment ref="D296" authorId="1" shapeId="0" xr:uid="{00000000-0006-0000-0100-0000C2010000}">
      <text>
        <r>
          <rPr>
            <sz val="11"/>
            <color theme="1"/>
            <rFont val="Calibri"/>
            <family val="2"/>
            <scheme val="minor"/>
          </rPr>
          <t>Introduzca un número con dos decimales como máximo. Debe ser igual o mayor a la "Cantidad Real Consumida"</t>
        </r>
      </text>
    </comment>
    <comment ref="E296" authorId="1" shapeId="0" xr:uid="{00000000-0006-0000-0100-0000C3010000}">
      <text>
        <r>
          <rPr>
            <sz val="11"/>
            <color theme="1"/>
            <rFont val="Calibri"/>
            <family val="2"/>
            <scheme val="minor"/>
          </rPr>
          <t>Introduzca un número con dos decimales como máximo</t>
        </r>
      </text>
    </comment>
    <comment ref="F296" authorId="1" shapeId="0" xr:uid="{00000000-0006-0000-0100-0000C4010000}">
      <text>
        <r>
          <rPr>
            <sz val="11"/>
            <color theme="1"/>
            <rFont val="Calibri"/>
            <family val="2"/>
            <scheme val="minor"/>
          </rPr>
          <t>Monto calculado automáticamente por el sistema</t>
        </r>
      </text>
    </comment>
    <comment ref="A307" authorId="1" shapeId="0" xr:uid="{00000000-0006-0000-0100-0000C5010000}">
      <text>
        <r>
          <rPr>
            <sz val="11"/>
            <color theme="1"/>
            <rFont val="Calibri"/>
            <family val="2"/>
            <scheme val="minor"/>
          </rPr>
          <t>Introducir un texto con el nombre o referencia de la contratación</t>
        </r>
      </text>
    </comment>
    <comment ref="B307" authorId="1" shapeId="0" xr:uid="{00000000-0006-0000-0100-0000C6010000}">
      <text>
        <r>
          <rPr>
            <sz val="11"/>
            <color theme="1"/>
            <rFont val="Calibri"/>
            <family val="2"/>
            <scheme val="minor"/>
          </rPr>
          <t>Introduzca un texto con la finalidad de la contratación</t>
        </r>
      </text>
    </comment>
    <comment ref="C307" authorId="1" shapeId="0" xr:uid="{00000000-0006-0000-0100-0000C7010000}">
      <text>
        <r>
          <rPr>
            <sz val="11"/>
            <color theme="1"/>
            <rFont val="Calibri"/>
            <family val="2"/>
            <scheme val="minor"/>
          </rPr>
          <t>Seleccionar un valor del listado</t>
        </r>
      </text>
    </comment>
    <comment ref="D307" authorId="1" shapeId="0" xr:uid="{00000000-0006-0000-0100-0000C8010000}">
      <text>
        <r>
          <rPr>
            <sz val="11"/>
            <color theme="1"/>
            <rFont val="Calibri"/>
            <family val="2"/>
            <scheme val="minor"/>
          </rPr>
          <t>Seleccione el tipo de procedimiento</t>
        </r>
      </text>
    </comment>
    <comment ref="E307" authorId="1" shapeId="0" xr:uid="{00000000-0006-0000-0100-0000C9010000}">
      <text>
        <r>
          <rPr>
            <sz val="11"/>
            <color theme="1"/>
            <rFont val="Calibri"/>
            <family val="2"/>
            <scheme val="minor"/>
          </rPr>
          <t>Seleccione un valor de la lista</t>
        </r>
      </text>
    </comment>
    <comment ref="F307" authorId="1" shapeId="0" xr:uid="{00000000-0006-0000-0100-0000CA010000}">
      <text>
        <r>
          <rPr>
            <sz val="11"/>
            <color theme="1"/>
            <rFont val="Calibri"/>
            <family val="2"/>
            <scheme val="minor"/>
          </rPr>
          <t>Introduzca el código SNIP</t>
        </r>
      </text>
    </comment>
    <comment ref="C308" authorId="1" shapeId="0" xr:uid="{00000000-0006-0000-0100-0000CB010000}">
      <text>
        <r>
          <rPr>
            <sz val="11"/>
            <color theme="1"/>
            <rFont val="Calibri"/>
            <family val="2"/>
            <scheme val="minor"/>
          </rPr>
          <t>Introduzca la fecha de inicio del proceso, en formato dd-mm-aaaa</t>
        </r>
      </text>
    </comment>
    <comment ref="F308"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CD010000}">
      <text/>
    </comment>
    <comment ref="C310" authorId="1" shapeId="0" xr:uid="{00000000-0006-0000-0100-0000CE010000}">
      <text>
        <r>
          <rPr>
            <sz val="11"/>
            <color theme="1"/>
            <rFont val="Calibri"/>
            <family val="2"/>
            <scheme val="minor"/>
          </rPr>
          <t>Introduzca la fecha prevista de adjudicación, en formato dd-mm-aaaa</t>
        </r>
      </text>
    </comment>
    <comment ref="F310" authorId="1" shapeId="0" xr:uid="{00000000-0006-0000-0100-0000CF010000}">
      <text/>
    </comment>
    <comment ref="F311" authorId="1" shapeId="0" xr:uid="{00000000-0006-0000-0100-0000D0010000}">
      <text/>
    </comment>
    <comment ref="A313" authorId="1" shapeId="0" xr:uid="{00000000-0006-0000-0100-0000D1010000}">
      <text>
        <r>
          <rPr>
            <sz val="11"/>
            <color theme="1"/>
            <rFont val="Calibri"/>
            <family val="2"/>
            <scheme val="minor"/>
          </rPr>
          <t>Introduzca un codigo UNSPSC</t>
        </r>
      </text>
    </comment>
    <comment ref="B313" authorId="1" shapeId="0" xr:uid="{00000000-0006-0000-0100-0000D2010000}">
      <text>
        <r>
          <rPr>
            <sz val="11"/>
            <color theme="1"/>
            <rFont val="Calibri"/>
            <family val="2"/>
            <scheme val="minor"/>
          </rPr>
          <t>Descripción calculada automáticamente a partir de código del artículo</t>
        </r>
      </text>
    </comment>
    <comment ref="C313" authorId="1" shapeId="0" xr:uid="{00000000-0006-0000-0100-0000D3010000}">
      <text>
        <r>
          <rPr>
            <sz val="11"/>
            <color theme="1"/>
            <rFont val="Calibri"/>
            <family val="2"/>
            <scheme val="minor"/>
          </rPr>
          <t>Seleccione un valor de la lista</t>
        </r>
      </text>
    </comment>
    <comment ref="D313" authorId="1" shapeId="0" xr:uid="{00000000-0006-0000-0100-0000D4010000}">
      <text>
        <r>
          <rPr>
            <sz val="11"/>
            <color theme="1"/>
            <rFont val="Calibri"/>
            <family val="2"/>
            <scheme val="minor"/>
          </rPr>
          <t>Introduzca un número con dos decimales como máximo. Debe ser igual o mayor a la "Cantidad Real Consumida"</t>
        </r>
      </text>
    </comment>
    <comment ref="E313" authorId="1" shapeId="0" xr:uid="{00000000-0006-0000-0100-0000D5010000}">
      <text>
        <r>
          <rPr>
            <sz val="11"/>
            <color theme="1"/>
            <rFont val="Calibri"/>
            <family val="2"/>
            <scheme val="minor"/>
          </rPr>
          <t>Introduzca un número con dos decimales como máximo</t>
        </r>
      </text>
    </comment>
    <comment ref="F313" authorId="1" shapeId="0" xr:uid="{00000000-0006-0000-0100-0000D6010000}">
      <text>
        <r>
          <rPr>
            <sz val="11"/>
            <color theme="1"/>
            <rFont val="Calibri"/>
            <family val="2"/>
            <scheme val="minor"/>
          </rPr>
          <t>Monto calculado automáticamente por el sistema</t>
        </r>
      </text>
    </comment>
    <comment ref="A322" authorId="1" shapeId="0" xr:uid="{00000000-0006-0000-0100-0000D7010000}">
      <text>
        <r>
          <rPr>
            <sz val="11"/>
            <color theme="1"/>
            <rFont val="Calibri"/>
            <family val="2"/>
            <scheme val="minor"/>
          </rPr>
          <t>Introducir un texto con el nombre o referencia de la contratación</t>
        </r>
      </text>
    </comment>
    <comment ref="B322" authorId="1" shapeId="0" xr:uid="{00000000-0006-0000-0100-0000D8010000}">
      <text>
        <r>
          <rPr>
            <sz val="11"/>
            <color theme="1"/>
            <rFont val="Calibri"/>
            <family val="2"/>
            <scheme val="minor"/>
          </rPr>
          <t>Introduzca un texto con la finalidad de la contratación</t>
        </r>
      </text>
    </comment>
    <comment ref="C322" authorId="1" shapeId="0" xr:uid="{00000000-0006-0000-0100-0000D9010000}">
      <text>
        <r>
          <rPr>
            <sz val="11"/>
            <color theme="1"/>
            <rFont val="Calibri"/>
            <family val="2"/>
            <scheme val="minor"/>
          </rPr>
          <t>Seleccionar un valor del listado</t>
        </r>
      </text>
    </comment>
    <comment ref="D322" authorId="1" shapeId="0" xr:uid="{00000000-0006-0000-0100-0000DA010000}">
      <text>
        <r>
          <rPr>
            <sz val="11"/>
            <color theme="1"/>
            <rFont val="Calibri"/>
            <family val="2"/>
            <scheme val="minor"/>
          </rPr>
          <t>Seleccione el tipo de procedimiento</t>
        </r>
      </text>
    </comment>
    <comment ref="E322" authorId="1" shapeId="0" xr:uid="{00000000-0006-0000-0100-0000DB010000}">
      <text>
        <r>
          <rPr>
            <sz val="11"/>
            <color theme="1"/>
            <rFont val="Calibri"/>
            <family val="2"/>
            <scheme val="minor"/>
          </rPr>
          <t>Seleccione un valor de la lista</t>
        </r>
      </text>
    </comment>
    <comment ref="F322" authorId="1" shapeId="0" xr:uid="{00000000-0006-0000-0100-0000DC010000}">
      <text>
        <r>
          <rPr>
            <sz val="11"/>
            <color theme="1"/>
            <rFont val="Calibri"/>
            <family val="2"/>
            <scheme val="minor"/>
          </rPr>
          <t>Introduzca el código SNIP</t>
        </r>
      </text>
    </comment>
    <comment ref="C323" authorId="1" shapeId="0" xr:uid="{00000000-0006-0000-0100-0000DD010000}">
      <text>
        <r>
          <rPr>
            <sz val="11"/>
            <color theme="1"/>
            <rFont val="Calibri"/>
            <family val="2"/>
            <scheme val="minor"/>
          </rPr>
          <t>Introduzca la fecha de inicio del proceso, en formato dd-mm-aaaa</t>
        </r>
      </text>
    </comment>
    <comment ref="F32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DF010000}">
      <text/>
    </comment>
    <comment ref="C325" authorId="1" shapeId="0" xr:uid="{00000000-0006-0000-0100-0000E0010000}">
      <text>
        <r>
          <rPr>
            <sz val="11"/>
            <color theme="1"/>
            <rFont val="Calibri"/>
            <family val="2"/>
            <scheme val="minor"/>
          </rPr>
          <t>Introduzca la fecha prevista de adjudicación, en formato dd-mm-aaaa</t>
        </r>
      </text>
    </comment>
    <comment ref="F325" authorId="1" shapeId="0" xr:uid="{00000000-0006-0000-0100-0000E1010000}">
      <text/>
    </comment>
    <comment ref="F326" authorId="1" shapeId="0" xr:uid="{00000000-0006-0000-0100-0000E2010000}">
      <text/>
    </comment>
    <comment ref="A328" authorId="1" shapeId="0" xr:uid="{00000000-0006-0000-0100-0000E3010000}">
      <text>
        <r>
          <rPr>
            <sz val="11"/>
            <color theme="1"/>
            <rFont val="Calibri"/>
            <family val="2"/>
            <scheme val="minor"/>
          </rPr>
          <t>Introduzca un codigo UNSPSC</t>
        </r>
      </text>
    </comment>
    <comment ref="B328" authorId="1" shapeId="0" xr:uid="{00000000-0006-0000-0100-0000E4010000}">
      <text>
        <r>
          <rPr>
            <sz val="11"/>
            <color theme="1"/>
            <rFont val="Calibri"/>
            <family val="2"/>
            <scheme val="minor"/>
          </rPr>
          <t>Descripción calculada automáticamente a partir de código del artículo</t>
        </r>
      </text>
    </comment>
    <comment ref="C328" authorId="1" shapeId="0" xr:uid="{00000000-0006-0000-0100-0000E5010000}">
      <text>
        <r>
          <rPr>
            <sz val="11"/>
            <color theme="1"/>
            <rFont val="Calibri"/>
            <family val="2"/>
            <scheme val="minor"/>
          </rPr>
          <t>Seleccione un valor de la lista</t>
        </r>
      </text>
    </comment>
    <comment ref="D328" authorId="1" shapeId="0" xr:uid="{00000000-0006-0000-0100-0000E6010000}">
      <text>
        <r>
          <rPr>
            <sz val="11"/>
            <color theme="1"/>
            <rFont val="Calibri"/>
            <family val="2"/>
            <scheme val="minor"/>
          </rPr>
          <t>Introduzca un número con dos decimales como máximo. Debe ser igual o mayor a la "Cantidad Real Consumida"</t>
        </r>
      </text>
    </comment>
    <comment ref="E328" authorId="1" shapeId="0" xr:uid="{00000000-0006-0000-0100-0000E7010000}">
      <text>
        <r>
          <rPr>
            <sz val="11"/>
            <color theme="1"/>
            <rFont val="Calibri"/>
            <family val="2"/>
            <scheme val="minor"/>
          </rPr>
          <t>Introduzca un número con dos decimales como máximo</t>
        </r>
      </text>
    </comment>
    <comment ref="F328" authorId="1" shapeId="0" xr:uid="{00000000-0006-0000-0100-0000E8010000}">
      <text>
        <r>
          <rPr>
            <sz val="11"/>
            <color theme="1"/>
            <rFont val="Calibri"/>
            <family val="2"/>
            <scheme val="minor"/>
          </rPr>
          <t>Monto calculado automáticamente por el sistema</t>
        </r>
      </text>
    </comment>
    <comment ref="A333" authorId="1" shapeId="0" xr:uid="{00000000-0006-0000-0100-0000E9010000}">
      <text>
        <r>
          <rPr>
            <sz val="11"/>
            <color theme="1"/>
            <rFont val="Calibri"/>
            <family val="2"/>
            <scheme val="minor"/>
          </rPr>
          <t>Introducir un texto con el nombre o referencia de la contratación</t>
        </r>
      </text>
    </comment>
    <comment ref="B333" authorId="1" shapeId="0" xr:uid="{00000000-0006-0000-0100-0000EA010000}">
      <text>
        <r>
          <rPr>
            <sz val="11"/>
            <color theme="1"/>
            <rFont val="Calibri"/>
            <family val="2"/>
            <scheme val="minor"/>
          </rPr>
          <t>Introduzca un texto con la finalidad de la contratación</t>
        </r>
      </text>
    </comment>
    <comment ref="C333" authorId="1" shapeId="0" xr:uid="{00000000-0006-0000-0100-0000EB010000}">
      <text>
        <r>
          <rPr>
            <sz val="11"/>
            <color theme="1"/>
            <rFont val="Calibri"/>
            <family val="2"/>
            <scheme val="minor"/>
          </rPr>
          <t>Seleccionar un valor del listado</t>
        </r>
      </text>
    </comment>
    <comment ref="D333" authorId="1" shapeId="0" xr:uid="{00000000-0006-0000-0100-0000EC010000}">
      <text>
        <r>
          <rPr>
            <sz val="11"/>
            <color theme="1"/>
            <rFont val="Calibri"/>
            <family val="2"/>
            <scheme val="minor"/>
          </rPr>
          <t>Seleccione el tipo de procedimiento</t>
        </r>
      </text>
    </comment>
    <comment ref="E333" authorId="1" shapeId="0" xr:uid="{00000000-0006-0000-0100-0000ED010000}">
      <text>
        <r>
          <rPr>
            <sz val="11"/>
            <color theme="1"/>
            <rFont val="Calibri"/>
            <family val="2"/>
            <scheme val="minor"/>
          </rPr>
          <t>Seleccione un valor de la lista</t>
        </r>
      </text>
    </comment>
    <comment ref="F333" authorId="1" shapeId="0" xr:uid="{00000000-0006-0000-0100-0000EE010000}">
      <text>
        <r>
          <rPr>
            <sz val="11"/>
            <color theme="1"/>
            <rFont val="Calibri"/>
            <family val="2"/>
            <scheme val="minor"/>
          </rPr>
          <t>Introduzca el código SNIP</t>
        </r>
      </text>
    </comment>
    <comment ref="C334" authorId="1" shapeId="0" xr:uid="{00000000-0006-0000-0100-0000EF010000}">
      <text>
        <r>
          <rPr>
            <sz val="11"/>
            <color theme="1"/>
            <rFont val="Calibri"/>
            <family val="2"/>
            <scheme val="minor"/>
          </rPr>
          <t>Introduzca la fecha de inicio del proceso, en formato dd-mm-aaaa</t>
        </r>
      </text>
    </comment>
    <comment ref="F33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00000000-0006-0000-0100-0000F1010000}">
      <text/>
    </comment>
    <comment ref="C336" authorId="1" shapeId="0" xr:uid="{00000000-0006-0000-0100-0000F2010000}">
      <text>
        <r>
          <rPr>
            <sz val="11"/>
            <color theme="1"/>
            <rFont val="Calibri"/>
            <family val="2"/>
            <scheme val="minor"/>
          </rPr>
          <t>Introduzca la fecha prevista de adjudicación, en formato dd-mm-aaaa</t>
        </r>
      </text>
    </comment>
    <comment ref="F336" authorId="1" shapeId="0" xr:uid="{00000000-0006-0000-0100-0000F3010000}">
      <text/>
    </comment>
    <comment ref="F337" authorId="1" shapeId="0" xr:uid="{00000000-0006-0000-0100-0000F4010000}">
      <text/>
    </comment>
    <comment ref="A339" authorId="1" shapeId="0" xr:uid="{00000000-0006-0000-0100-0000F5010000}">
      <text>
        <r>
          <rPr>
            <sz val="11"/>
            <color theme="1"/>
            <rFont val="Calibri"/>
            <family val="2"/>
            <scheme val="minor"/>
          </rPr>
          <t>Introduzca un codigo UNSPSC</t>
        </r>
      </text>
    </comment>
    <comment ref="B339" authorId="1" shapeId="0" xr:uid="{00000000-0006-0000-0100-0000F6010000}">
      <text>
        <r>
          <rPr>
            <sz val="11"/>
            <color theme="1"/>
            <rFont val="Calibri"/>
            <family val="2"/>
            <scheme val="minor"/>
          </rPr>
          <t>Descripción calculada automáticamente a partir de código del artículo</t>
        </r>
      </text>
    </comment>
    <comment ref="C339" authorId="1" shapeId="0" xr:uid="{00000000-0006-0000-0100-0000F7010000}">
      <text>
        <r>
          <rPr>
            <sz val="11"/>
            <color theme="1"/>
            <rFont val="Calibri"/>
            <family val="2"/>
            <scheme val="minor"/>
          </rPr>
          <t>Seleccione un valor de la lista</t>
        </r>
      </text>
    </comment>
    <comment ref="D339" authorId="1" shapeId="0" xr:uid="{00000000-0006-0000-0100-0000F8010000}">
      <text>
        <r>
          <rPr>
            <sz val="11"/>
            <color theme="1"/>
            <rFont val="Calibri"/>
            <family val="2"/>
            <scheme val="minor"/>
          </rPr>
          <t>Introduzca un número con dos decimales como máximo. Debe ser igual o mayor a la "Cantidad Real Consumida"</t>
        </r>
      </text>
    </comment>
    <comment ref="E339" authorId="1" shapeId="0" xr:uid="{00000000-0006-0000-0100-0000F9010000}">
      <text>
        <r>
          <rPr>
            <sz val="11"/>
            <color theme="1"/>
            <rFont val="Calibri"/>
            <family val="2"/>
            <scheme val="minor"/>
          </rPr>
          <t>Introduzca un número con dos decimales como máximo</t>
        </r>
      </text>
    </comment>
    <comment ref="F339" authorId="1" shapeId="0" xr:uid="{00000000-0006-0000-0100-0000FA010000}">
      <text>
        <r>
          <rPr>
            <sz val="11"/>
            <color theme="1"/>
            <rFont val="Calibri"/>
            <family val="2"/>
            <scheme val="minor"/>
          </rPr>
          <t>Monto calculado automáticamente por el sistema</t>
        </r>
      </text>
    </comment>
    <comment ref="A344" authorId="1" shapeId="0" xr:uid="{00000000-0006-0000-0100-0000FB010000}">
      <text>
        <r>
          <rPr>
            <sz val="11"/>
            <color theme="1"/>
            <rFont val="Calibri"/>
            <family val="2"/>
            <scheme val="minor"/>
          </rPr>
          <t>Introducir un texto con el nombre o referencia de la contratación</t>
        </r>
      </text>
    </comment>
    <comment ref="B344" authorId="1" shapeId="0" xr:uid="{00000000-0006-0000-0100-0000FC010000}">
      <text>
        <r>
          <rPr>
            <sz val="11"/>
            <color theme="1"/>
            <rFont val="Calibri"/>
            <family val="2"/>
            <scheme val="minor"/>
          </rPr>
          <t>Introduzca un texto con la finalidad de la contratación</t>
        </r>
      </text>
    </comment>
    <comment ref="C344" authorId="1" shapeId="0" xr:uid="{00000000-0006-0000-0100-0000FD010000}">
      <text>
        <r>
          <rPr>
            <sz val="11"/>
            <color theme="1"/>
            <rFont val="Calibri"/>
            <family val="2"/>
            <scheme val="minor"/>
          </rPr>
          <t>Seleccionar un valor del listado</t>
        </r>
      </text>
    </comment>
    <comment ref="D344" authorId="1" shapeId="0" xr:uid="{00000000-0006-0000-0100-0000FE010000}">
      <text>
        <r>
          <rPr>
            <sz val="11"/>
            <color theme="1"/>
            <rFont val="Calibri"/>
            <family val="2"/>
            <scheme val="minor"/>
          </rPr>
          <t>Seleccione el tipo de procedimiento</t>
        </r>
      </text>
    </comment>
    <comment ref="E344" authorId="1" shapeId="0" xr:uid="{00000000-0006-0000-0100-0000FF010000}">
      <text>
        <r>
          <rPr>
            <sz val="11"/>
            <color theme="1"/>
            <rFont val="Calibri"/>
            <family val="2"/>
            <scheme val="minor"/>
          </rPr>
          <t>Seleccione un valor de la lista</t>
        </r>
      </text>
    </comment>
    <comment ref="F344" authorId="1" shapeId="0" xr:uid="{00000000-0006-0000-0100-000000020000}">
      <text>
        <r>
          <rPr>
            <sz val="11"/>
            <color theme="1"/>
            <rFont val="Calibri"/>
            <family val="2"/>
            <scheme val="minor"/>
          </rPr>
          <t>Introduzca el código SNIP</t>
        </r>
      </text>
    </comment>
    <comment ref="C345" authorId="1" shapeId="0" xr:uid="{00000000-0006-0000-0100-000001020000}">
      <text>
        <r>
          <rPr>
            <sz val="11"/>
            <color theme="1"/>
            <rFont val="Calibri"/>
            <family val="2"/>
            <scheme val="minor"/>
          </rPr>
          <t>Introduzca la fecha de inicio del proceso, en formato dd-mm-aaaa</t>
        </r>
      </text>
    </comment>
    <comment ref="F34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 authorId="1" shapeId="0" xr:uid="{00000000-0006-0000-0100-000003020000}">
      <text/>
    </comment>
    <comment ref="C347" authorId="1" shapeId="0" xr:uid="{00000000-0006-0000-0100-000004020000}">
      <text>
        <r>
          <rPr>
            <sz val="11"/>
            <color theme="1"/>
            <rFont val="Calibri"/>
            <family val="2"/>
            <scheme val="minor"/>
          </rPr>
          <t>Introduzca la fecha prevista de adjudicación, en formato dd-mm-aaaa</t>
        </r>
      </text>
    </comment>
    <comment ref="F347" authorId="1" shapeId="0" xr:uid="{00000000-0006-0000-0100-000005020000}">
      <text/>
    </comment>
    <comment ref="F348" authorId="1" shapeId="0" xr:uid="{00000000-0006-0000-0100-000006020000}">
      <text/>
    </comment>
    <comment ref="A350" authorId="1" shapeId="0" xr:uid="{00000000-0006-0000-0100-000007020000}">
      <text>
        <r>
          <rPr>
            <sz val="11"/>
            <color theme="1"/>
            <rFont val="Calibri"/>
            <family val="2"/>
            <scheme val="minor"/>
          </rPr>
          <t>Introduzca un codigo UNSPSC</t>
        </r>
      </text>
    </comment>
    <comment ref="B350" authorId="1" shapeId="0" xr:uid="{00000000-0006-0000-0100-000008020000}">
      <text>
        <r>
          <rPr>
            <sz val="11"/>
            <color theme="1"/>
            <rFont val="Calibri"/>
            <family val="2"/>
            <scheme val="minor"/>
          </rPr>
          <t>Descripción calculada automáticamente a partir de código del artículo</t>
        </r>
      </text>
    </comment>
    <comment ref="C350" authorId="1" shapeId="0" xr:uid="{00000000-0006-0000-0100-000009020000}">
      <text>
        <r>
          <rPr>
            <sz val="11"/>
            <color theme="1"/>
            <rFont val="Calibri"/>
            <family val="2"/>
            <scheme val="minor"/>
          </rPr>
          <t>Seleccione un valor de la lista</t>
        </r>
      </text>
    </comment>
    <comment ref="D350" authorId="1" shapeId="0" xr:uid="{00000000-0006-0000-0100-00000A020000}">
      <text>
        <r>
          <rPr>
            <sz val="11"/>
            <color theme="1"/>
            <rFont val="Calibri"/>
            <family val="2"/>
            <scheme val="minor"/>
          </rPr>
          <t>Introduzca un número con dos decimales como máximo. Debe ser igual o mayor a la "Cantidad Real Consumida"</t>
        </r>
      </text>
    </comment>
    <comment ref="E350" authorId="1" shapeId="0" xr:uid="{00000000-0006-0000-0100-00000B020000}">
      <text>
        <r>
          <rPr>
            <sz val="11"/>
            <color theme="1"/>
            <rFont val="Calibri"/>
            <family val="2"/>
            <scheme val="minor"/>
          </rPr>
          <t>Introduzca un número con dos decimales como máximo</t>
        </r>
      </text>
    </comment>
    <comment ref="F350" authorId="1" shapeId="0" xr:uid="{00000000-0006-0000-0100-00000C020000}">
      <text>
        <r>
          <rPr>
            <sz val="11"/>
            <color theme="1"/>
            <rFont val="Calibri"/>
            <family val="2"/>
            <scheme val="minor"/>
          </rPr>
          <t>Monto calculado automáticamente por el sistema</t>
        </r>
      </text>
    </comment>
    <comment ref="A356" authorId="1" shapeId="0" xr:uid="{00000000-0006-0000-0100-00000D020000}">
      <text>
        <r>
          <rPr>
            <sz val="11"/>
            <color theme="1"/>
            <rFont val="Calibri"/>
            <family val="2"/>
            <scheme val="minor"/>
          </rPr>
          <t>Introducir un texto con el nombre o referencia de la contratación</t>
        </r>
      </text>
    </comment>
    <comment ref="B356" authorId="1" shapeId="0" xr:uid="{00000000-0006-0000-0100-00000E020000}">
      <text>
        <r>
          <rPr>
            <sz val="11"/>
            <color theme="1"/>
            <rFont val="Calibri"/>
            <family val="2"/>
            <scheme val="minor"/>
          </rPr>
          <t>Introduzca un texto con la finalidad de la contratación</t>
        </r>
      </text>
    </comment>
    <comment ref="C356" authorId="1" shapeId="0" xr:uid="{00000000-0006-0000-0100-00000F020000}">
      <text>
        <r>
          <rPr>
            <sz val="11"/>
            <color theme="1"/>
            <rFont val="Calibri"/>
            <family val="2"/>
            <scheme val="minor"/>
          </rPr>
          <t>Seleccionar un valor del listado</t>
        </r>
      </text>
    </comment>
    <comment ref="D356" authorId="1" shapeId="0" xr:uid="{00000000-0006-0000-0100-000010020000}">
      <text>
        <r>
          <rPr>
            <sz val="11"/>
            <color theme="1"/>
            <rFont val="Calibri"/>
            <family val="2"/>
            <scheme val="minor"/>
          </rPr>
          <t>Seleccione el tipo de procedimiento</t>
        </r>
      </text>
    </comment>
    <comment ref="E356" authorId="1" shapeId="0" xr:uid="{00000000-0006-0000-0100-000011020000}">
      <text>
        <r>
          <rPr>
            <sz val="11"/>
            <color theme="1"/>
            <rFont val="Calibri"/>
            <family val="2"/>
            <scheme val="minor"/>
          </rPr>
          <t>Seleccione un valor de la lista</t>
        </r>
      </text>
    </comment>
    <comment ref="F356" authorId="1" shapeId="0" xr:uid="{00000000-0006-0000-0100-000012020000}">
      <text>
        <r>
          <rPr>
            <sz val="11"/>
            <color theme="1"/>
            <rFont val="Calibri"/>
            <family val="2"/>
            <scheme val="minor"/>
          </rPr>
          <t>Introduzca el código SNIP</t>
        </r>
      </text>
    </comment>
    <comment ref="C357" authorId="1" shapeId="0" xr:uid="{00000000-0006-0000-0100-000013020000}">
      <text>
        <r>
          <rPr>
            <sz val="11"/>
            <color theme="1"/>
            <rFont val="Calibri"/>
            <family val="2"/>
            <scheme val="minor"/>
          </rPr>
          <t>Introduzca la fecha de inicio del proceso, en formato dd-mm-aaaa</t>
        </r>
      </text>
    </comment>
    <comment ref="F357"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15020000}">
      <text/>
    </comment>
    <comment ref="C359" authorId="1" shapeId="0" xr:uid="{00000000-0006-0000-0100-000016020000}">
      <text>
        <r>
          <rPr>
            <sz val="11"/>
            <color theme="1"/>
            <rFont val="Calibri"/>
            <family val="2"/>
            <scheme val="minor"/>
          </rPr>
          <t>Introduzca la fecha prevista de adjudicación, en formato dd-mm-aaaa</t>
        </r>
      </text>
    </comment>
    <comment ref="F359" authorId="1" shapeId="0" xr:uid="{00000000-0006-0000-0100-000017020000}">
      <text/>
    </comment>
    <comment ref="F360" authorId="1" shapeId="0" xr:uid="{00000000-0006-0000-0100-000018020000}">
      <text/>
    </comment>
    <comment ref="A362" authorId="1" shapeId="0" xr:uid="{00000000-0006-0000-0100-000019020000}">
      <text>
        <r>
          <rPr>
            <sz val="11"/>
            <color theme="1"/>
            <rFont val="Calibri"/>
            <family val="2"/>
            <scheme val="minor"/>
          </rPr>
          <t>Introduzca un codigo UNSPSC</t>
        </r>
      </text>
    </comment>
    <comment ref="B362" authorId="1" shapeId="0" xr:uid="{00000000-0006-0000-0100-00001A020000}">
      <text>
        <r>
          <rPr>
            <sz val="11"/>
            <color theme="1"/>
            <rFont val="Calibri"/>
            <family val="2"/>
            <scheme val="minor"/>
          </rPr>
          <t>Descripción calculada automáticamente a partir de código del artículo</t>
        </r>
      </text>
    </comment>
    <comment ref="C362" authorId="1" shapeId="0" xr:uid="{00000000-0006-0000-0100-00001B020000}">
      <text>
        <r>
          <rPr>
            <sz val="11"/>
            <color theme="1"/>
            <rFont val="Calibri"/>
            <family val="2"/>
            <scheme val="minor"/>
          </rPr>
          <t>Seleccione un valor de la lista</t>
        </r>
      </text>
    </comment>
    <comment ref="D362" authorId="1" shapeId="0" xr:uid="{00000000-0006-0000-0100-00001C020000}">
      <text>
        <r>
          <rPr>
            <sz val="11"/>
            <color theme="1"/>
            <rFont val="Calibri"/>
            <family val="2"/>
            <scheme val="minor"/>
          </rPr>
          <t>Introduzca un número con dos decimales como máximo. Debe ser igual o mayor a la "Cantidad Real Consumida"</t>
        </r>
      </text>
    </comment>
    <comment ref="E362" authorId="1" shapeId="0" xr:uid="{00000000-0006-0000-0100-00001D020000}">
      <text>
        <r>
          <rPr>
            <sz val="11"/>
            <color theme="1"/>
            <rFont val="Calibri"/>
            <family val="2"/>
            <scheme val="minor"/>
          </rPr>
          <t>Introduzca un número con dos decimales como máximo</t>
        </r>
      </text>
    </comment>
    <comment ref="F362" authorId="1" shapeId="0" xr:uid="{00000000-0006-0000-0100-00001E020000}">
      <text>
        <r>
          <rPr>
            <sz val="11"/>
            <color theme="1"/>
            <rFont val="Calibri"/>
            <family val="2"/>
            <scheme val="minor"/>
          </rPr>
          <t>Monto calculado automáticamente por el sistema</t>
        </r>
      </text>
    </comment>
    <comment ref="A368" authorId="1" shapeId="0" xr:uid="{00000000-0006-0000-0100-00001F020000}">
      <text>
        <r>
          <rPr>
            <sz val="11"/>
            <color theme="1"/>
            <rFont val="Calibri"/>
            <family val="2"/>
            <scheme val="minor"/>
          </rPr>
          <t>Introducir un texto con el nombre o referencia de la contratación</t>
        </r>
      </text>
    </comment>
    <comment ref="B368" authorId="1" shapeId="0" xr:uid="{00000000-0006-0000-0100-000020020000}">
      <text>
        <r>
          <rPr>
            <sz val="11"/>
            <color theme="1"/>
            <rFont val="Calibri"/>
            <family val="2"/>
            <scheme val="minor"/>
          </rPr>
          <t>Introduzca un texto con la finalidad de la contratación</t>
        </r>
      </text>
    </comment>
    <comment ref="C368" authorId="1" shapeId="0" xr:uid="{00000000-0006-0000-0100-000021020000}">
      <text>
        <r>
          <rPr>
            <sz val="11"/>
            <color theme="1"/>
            <rFont val="Calibri"/>
            <family val="2"/>
            <scheme val="minor"/>
          </rPr>
          <t>Seleccionar un valor del listado</t>
        </r>
      </text>
    </comment>
    <comment ref="D368" authorId="1" shapeId="0" xr:uid="{00000000-0006-0000-0100-000022020000}">
      <text>
        <r>
          <rPr>
            <sz val="11"/>
            <color theme="1"/>
            <rFont val="Calibri"/>
            <family val="2"/>
            <scheme val="minor"/>
          </rPr>
          <t>Seleccione el tipo de procedimiento</t>
        </r>
      </text>
    </comment>
    <comment ref="E368" authorId="1" shapeId="0" xr:uid="{00000000-0006-0000-0100-000023020000}">
      <text>
        <r>
          <rPr>
            <sz val="11"/>
            <color theme="1"/>
            <rFont val="Calibri"/>
            <family val="2"/>
            <scheme val="minor"/>
          </rPr>
          <t>Seleccione un valor de la lista</t>
        </r>
      </text>
    </comment>
    <comment ref="F368" authorId="1" shapeId="0" xr:uid="{00000000-0006-0000-0100-000024020000}">
      <text>
        <r>
          <rPr>
            <sz val="11"/>
            <color theme="1"/>
            <rFont val="Calibri"/>
            <family val="2"/>
            <scheme val="minor"/>
          </rPr>
          <t>Introduzca el código SNIP</t>
        </r>
      </text>
    </comment>
    <comment ref="C369" authorId="1" shapeId="0" xr:uid="{00000000-0006-0000-0100-000025020000}">
      <text>
        <r>
          <rPr>
            <sz val="11"/>
            <color theme="1"/>
            <rFont val="Calibri"/>
            <family val="2"/>
            <scheme val="minor"/>
          </rPr>
          <t>Introduzca la fecha de inicio del proceso, en formato dd-mm-aaaa</t>
        </r>
      </text>
    </comment>
    <comment ref="F369"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00000000-0006-0000-0100-000027020000}">
      <text/>
    </comment>
    <comment ref="C371" authorId="1" shapeId="0" xr:uid="{00000000-0006-0000-0100-000028020000}">
      <text>
        <r>
          <rPr>
            <sz val="11"/>
            <color theme="1"/>
            <rFont val="Calibri"/>
            <family val="2"/>
            <scheme val="minor"/>
          </rPr>
          <t>Introduzca la fecha prevista de adjudicación, en formato dd-mm-aaaa</t>
        </r>
      </text>
    </comment>
    <comment ref="F371" authorId="1" shapeId="0" xr:uid="{00000000-0006-0000-0100-000029020000}">
      <text/>
    </comment>
    <comment ref="F372" authorId="1" shapeId="0" xr:uid="{00000000-0006-0000-0100-00002A020000}">
      <text/>
    </comment>
    <comment ref="A374" authorId="1" shapeId="0" xr:uid="{00000000-0006-0000-0100-00002B020000}">
      <text>
        <r>
          <rPr>
            <sz val="11"/>
            <color theme="1"/>
            <rFont val="Calibri"/>
            <family val="2"/>
            <scheme val="minor"/>
          </rPr>
          <t>Introduzca un codigo UNSPSC</t>
        </r>
      </text>
    </comment>
    <comment ref="B374" authorId="1" shapeId="0" xr:uid="{00000000-0006-0000-0100-00002C020000}">
      <text>
        <r>
          <rPr>
            <sz val="11"/>
            <color theme="1"/>
            <rFont val="Calibri"/>
            <family val="2"/>
            <scheme val="minor"/>
          </rPr>
          <t>Descripción calculada automáticamente a partir de código del artículo</t>
        </r>
      </text>
    </comment>
    <comment ref="C374" authorId="1" shapeId="0" xr:uid="{00000000-0006-0000-0100-00002D020000}">
      <text>
        <r>
          <rPr>
            <sz val="11"/>
            <color theme="1"/>
            <rFont val="Calibri"/>
            <family val="2"/>
            <scheme val="minor"/>
          </rPr>
          <t>Seleccione un valor de la lista</t>
        </r>
      </text>
    </comment>
    <comment ref="D374" authorId="1" shapeId="0" xr:uid="{00000000-0006-0000-0100-00002E020000}">
      <text>
        <r>
          <rPr>
            <sz val="11"/>
            <color theme="1"/>
            <rFont val="Calibri"/>
            <family val="2"/>
            <scheme val="minor"/>
          </rPr>
          <t>Introduzca un número con dos decimales como máximo. Debe ser igual o mayor a la "Cantidad Real Consumida"</t>
        </r>
      </text>
    </comment>
    <comment ref="E374" authorId="1" shapeId="0" xr:uid="{00000000-0006-0000-0100-00002F020000}">
      <text>
        <r>
          <rPr>
            <sz val="11"/>
            <color theme="1"/>
            <rFont val="Calibri"/>
            <family val="2"/>
            <scheme val="minor"/>
          </rPr>
          <t>Introduzca un número con dos decimales como máximo</t>
        </r>
      </text>
    </comment>
    <comment ref="F374" authorId="1" shapeId="0" xr:uid="{00000000-0006-0000-0100-000030020000}">
      <text>
        <r>
          <rPr>
            <sz val="11"/>
            <color theme="1"/>
            <rFont val="Calibri"/>
            <family val="2"/>
            <scheme val="minor"/>
          </rPr>
          <t>Monto calculado automáticamente por el sistema</t>
        </r>
      </text>
    </comment>
    <comment ref="A379" authorId="1" shapeId="0" xr:uid="{00000000-0006-0000-0100-000031020000}">
      <text>
        <r>
          <rPr>
            <sz val="11"/>
            <color theme="1"/>
            <rFont val="Calibri"/>
            <family val="2"/>
            <scheme val="minor"/>
          </rPr>
          <t>Introducir un texto con el nombre o referencia de la contratación</t>
        </r>
      </text>
    </comment>
    <comment ref="B379" authorId="1" shapeId="0" xr:uid="{00000000-0006-0000-0100-000032020000}">
      <text>
        <r>
          <rPr>
            <sz val="11"/>
            <color theme="1"/>
            <rFont val="Calibri"/>
            <family val="2"/>
            <scheme val="minor"/>
          </rPr>
          <t>Introduzca un texto con la finalidad de la contratación</t>
        </r>
      </text>
    </comment>
    <comment ref="C379" authorId="1" shapeId="0" xr:uid="{00000000-0006-0000-0100-000033020000}">
      <text>
        <r>
          <rPr>
            <sz val="11"/>
            <color theme="1"/>
            <rFont val="Calibri"/>
            <family val="2"/>
            <scheme val="minor"/>
          </rPr>
          <t>Seleccionar un valor del listado</t>
        </r>
      </text>
    </comment>
    <comment ref="D379" authorId="1" shapeId="0" xr:uid="{00000000-0006-0000-0100-000034020000}">
      <text>
        <r>
          <rPr>
            <sz val="11"/>
            <color theme="1"/>
            <rFont val="Calibri"/>
            <family val="2"/>
            <scheme val="minor"/>
          </rPr>
          <t>Seleccione el tipo de procedimiento</t>
        </r>
      </text>
    </comment>
    <comment ref="E379" authorId="1" shapeId="0" xr:uid="{00000000-0006-0000-0100-000035020000}">
      <text>
        <r>
          <rPr>
            <sz val="11"/>
            <color theme="1"/>
            <rFont val="Calibri"/>
            <family val="2"/>
            <scheme val="minor"/>
          </rPr>
          <t>Seleccione un valor de la lista</t>
        </r>
      </text>
    </comment>
    <comment ref="F379" authorId="1" shapeId="0" xr:uid="{00000000-0006-0000-0100-000036020000}">
      <text>
        <r>
          <rPr>
            <sz val="11"/>
            <color theme="1"/>
            <rFont val="Calibri"/>
            <family val="2"/>
            <scheme val="minor"/>
          </rPr>
          <t>Introduzca el código SNIP</t>
        </r>
      </text>
    </comment>
    <comment ref="C380" authorId="1" shapeId="0" xr:uid="{00000000-0006-0000-0100-000037020000}">
      <text>
        <r>
          <rPr>
            <sz val="11"/>
            <color theme="1"/>
            <rFont val="Calibri"/>
            <family val="2"/>
            <scheme val="minor"/>
          </rPr>
          <t>Introduzca la fecha de inicio del proceso, en formato dd-mm-aaaa</t>
        </r>
      </text>
    </comment>
    <comment ref="F380"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39020000}">
      <text/>
    </comment>
    <comment ref="C382" authorId="1" shapeId="0" xr:uid="{00000000-0006-0000-0100-00003A020000}">
      <text>
        <r>
          <rPr>
            <sz val="11"/>
            <color theme="1"/>
            <rFont val="Calibri"/>
            <family val="2"/>
            <scheme val="minor"/>
          </rPr>
          <t>Introduzca la fecha prevista de adjudicación, en formato dd-mm-aaaa</t>
        </r>
      </text>
    </comment>
    <comment ref="F382" authorId="1" shapeId="0" xr:uid="{00000000-0006-0000-0100-00003B020000}">
      <text/>
    </comment>
    <comment ref="F383" authorId="1" shapeId="0" xr:uid="{00000000-0006-0000-0100-00003C020000}">
      <text/>
    </comment>
    <comment ref="A385" authorId="1" shapeId="0" xr:uid="{00000000-0006-0000-0100-00003D020000}">
      <text>
        <r>
          <rPr>
            <sz val="11"/>
            <color theme="1"/>
            <rFont val="Calibri"/>
            <family val="2"/>
            <scheme val="minor"/>
          </rPr>
          <t>Introduzca un codigo UNSPSC</t>
        </r>
      </text>
    </comment>
    <comment ref="B385" authorId="1" shapeId="0" xr:uid="{00000000-0006-0000-0100-00003E020000}">
      <text>
        <r>
          <rPr>
            <sz val="11"/>
            <color theme="1"/>
            <rFont val="Calibri"/>
            <family val="2"/>
            <scheme val="minor"/>
          </rPr>
          <t>Descripción calculada automáticamente a partir de código del artículo</t>
        </r>
      </text>
    </comment>
    <comment ref="C385" authorId="1" shapeId="0" xr:uid="{00000000-0006-0000-0100-00003F020000}">
      <text>
        <r>
          <rPr>
            <sz val="11"/>
            <color theme="1"/>
            <rFont val="Calibri"/>
            <family val="2"/>
            <scheme val="minor"/>
          </rPr>
          <t>Seleccione un valor de la lista</t>
        </r>
      </text>
    </comment>
    <comment ref="D385" authorId="1" shapeId="0" xr:uid="{00000000-0006-0000-0100-000040020000}">
      <text>
        <r>
          <rPr>
            <sz val="11"/>
            <color theme="1"/>
            <rFont val="Calibri"/>
            <family val="2"/>
            <scheme val="minor"/>
          </rPr>
          <t>Introduzca un número con dos decimales como máximo. Debe ser igual o mayor a la "Cantidad Real Consumida"</t>
        </r>
      </text>
    </comment>
    <comment ref="E385" authorId="1" shapeId="0" xr:uid="{00000000-0006-0000-0100-000041020000}">
      <text>
        <r>
          <rPr>
            <sz val="11"/>
            <color theme="1"/>
            <rFont val="Calibri"/>
            <family val="2"/>
            <scheme val="minor"/>
          </rPr>
          <t>Introduzca un número con dos decimales como máximo</t>
        </r>
      </text>
    </comment>
    <comment ref="F385" authorId="1" shapeId="0" xr:uid="{00000000-0006-0000-0100-000042020000}">
      <text>
        <r>
          <rPr>
            <sz val="11"/>
            <color theme="1"/>
            <rFont val="Calibri"/>
            <family val="2"/>
            <scheme val="minor"/>
          </rPr>
          <t>Monto calculado automáticamente por el sistema</t>
        </r>
      </text>
    </comment>
    <comment ref="A390" authorId="1" shapeId="0" xr:uid="{00000000-0006-0000-0100-000043020000}">
      <text>
        <r>
          <rPr>
            <sz val="11"/>
            <color theme="1"/>
            <rFont val="Calibri"/>
            <family val="2"/>
            <scheme val="minor"/>
          </rPr>
          <t>Introducir un texto con el nombre o referencia de la contratación</t>
        </r>
      </text>
    </comment>
    <comment ref="B390" authorId="1" shapeId="0" xr:uid="{00000000-0006-0000-0100-000044020000}">
      <text>
        <r>
          <rPr>
            <sz val="11"/>
            <color theme="1"/>
            <rFont val="Calibri"/>
            <family val="2"/>
            <scheme val="minor"/>
          </rPr>
          <t>Introduzca un texto con la finalidad de la contratación</t>
        </r>
      </text>
    </comment>
    <comment ref="C390" authorId="1" shapeId="0" xr:uid="{00000000-0006-0000-0100-000045020000}">
      <text>
        <r>
          <rPr>
            <sz val="11"/>
            <color theme="1"/>
            <rFont val="Calibri"/>
            <family val="2"/>
            <scheme val="minor"/>
          </rPr>
          <t>Seleccionar un valor del listado</t>
        </r>
      </text>
    </comment>
    <comment ref="D390" authorId="1" shapeId="0" xr:uid="{00000000-0006-0000-0100-000046020000}">
      <text>
        <r>
          <rPr>
            <sz val="11"/>
            <color theme="1"/>
            <rFont val="Calibri"/>
            <family val="2"/>
            <scheme val="minor"/>
          </rPr>
          <t>Seleccione el tipo de procedimiento</t>
        </r>
      </text>
    </comment>
    <comment ref="E390" authorId="1" shapeId="0" xr:uid="{00000000-0006-0000-0100-000047020000}">
      <text>
        <r>
          <rPr>
            <sz val="11"/>
            <color theme="1"/>
            <rFont val="Calibri"/>
            <family val="2"/>
            <scheme val="minor"/>
          </rPr>
          <t>Seleccione un valor de la lista</t>
        </r>
      </text>
    </comment>
    <comment ref="F390" authorId="1" shapeId="0" xr:uid="{00000000-0006-0000-0100-000048020000}">
      <text>
        <r>
          <rPr>
            <sz val="11"/>
            <color theme="1"/>
            <rFont val="Calibri"/>
            <family val="2"/>
            <scheme val="minor"/>
          </rPr>
          <t>Introduzca el código SNIP</t>
        </r>
      </text>
    </comment>
    <comment ref="C391" authorId="1" shapeId="0" xr:uid="{00000000-0006-0000-0100-000049020000}">
      <text>
        <r>
          <rPr>
            <sz val="11"/>
            <color theme="1"/>
            <rFont val="Calibri"/>
            <family val="2"/>
            <scheme val="minor"/>
          </rPr>
          <t>Introduzca la fecha de inicio del proceso, en formato dd-mm-aaaa</t>
        </r>
      </text>
    </comment>
    <comment ref="F391"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4B020000}">
      <text/>
    </comment>
    <comment ref="C393" authorId="1" shapeId="0" xr:uid="{00000000-0006-0000-0100-00004C020000}">
      <text>
        <r>
          <rPr>
            <sz val="11"/>
            <color theme="1"/>
            <rFont val="Calibri"/>
            <family val="2"/>
            <scheme val="minor"/>
          </rPr>
          <t>Introduzca la fecha prevista de adjudicación, en formato dd-mm-aaaa</t>
        </r>
      </text>
    </comment>
    <comment ref="F393" authorId="1" shapeId="0" xr:uid="{00000000-0006-0000-0100-00004D020000}">
      <text/>
    </comment>
    <comment ref="F394" authorId="1" shapeId="0" xr:uid="{00000000-0006-0000-0100-00004E020000}">
      <text/>
    </comment>
    <comment ref="A396" authorId="1" shapeId="0" xr:uid="{00000000-0006-0000-0100-00004F020000}">
      <text>
        <r>
          <rPr>
            <sz val="11"/>
            <color theme="1"/>
            <rFont val="Calibri"/>
            <family val="2"/>
            <scheme val="minor"/>
          </rPr>
          <t>Introduzca un codigo UNSPSC</t>
        </r>
      </text>
    </comment>
    <comment ref="B396" authorId="1" shapeId="0" xr:uid="{00000000-0006-0000-0100-000050020000}">
      <text>
        <r>
          <rPr>
            <sz val="11"/>
            <color theme="1"/>
            <rFont val="Calibri"/>
            <family val="2"/>
            <scheme val="minor"/>
          </rPr>
          <t>Descripción calculada automáticamente a partir de código del artículo</t>
        </r>
      </text>
    </comment>
    <comment ref="C396" authorId="1" shapeId="0" xr:uid="{00000000-0006-0000-0100-000051020000}">
      <text>
        <r>
          <rPr>
            <sz val="11"/>
            <color theme="1"/>
            <rFont val="Calibri"/>
            <family val="2"/>
            <scheme val="minor"/>
          </rPr>
          <t>Seleccione un valor de la lista</t>
        </r>
      </text>
    </comment>
    <comment ref="D396" authorId="1" shapeId="0" xr:uid="{00000000-0006-0000-0100-000052020000}">
      <text>
        <r>
          <rPr>
            <sz val="11"/>
            <color theme="1"/>
            <rFont val="Calibri"/>
            <family val="2"/>
            <scheme val="minor"/>
          </rPr>
          <t>Introduzca un número con dos decimales como máximo. Debe ser igual o mayor a la "Cantidad Real Consumida"</t>
        </r>
      </text>
    </comment>
    <comment ref="E396" authorId="1" shapeId="0" xr:uid="{00000000-0006-0000-0100-000053020000}">
      <text>
        <r>
          <rPr>
            <sz val="11"/>
            <color theme="1"/>
            <rFont val="Calibri"/>
            <family val="2"/>
            <scheme val="minor"/>
          </rPr>
          <t>Introduzca un número con dos decimales como máximo</t>
        </r>
      </text>
    </comment>
    <comment ref="F396" authorId="1" shapeId="0" xr:uid="{00000000-0006-0000-0100-000054020000}">
      <text>
        <r>
          <rPr>
            <sz val="11"/>
            <color theme="1"/>
            <rFont val="Calibri"/>
            <family val="2"/>
            <scheme val="minor"/>
          </rPr>
          <t>Monto calculado automáticamente por el sistema</t>
        </r>
      </text>
    </comment>
    <comment ref="A401" authorId="1" shapeId="0" xr:uid="{00000000-0006-0000-0100-000055020000}">
      <text>
        <r>
          <rPr>
            <sz val="11"/>
            <color theme="1"/>
            <rFont val="Calibri"/>
            <family val="2"/>
            <scheme val="minor"/>
          </rPr>
          <t>Introducir un texto con el nombre o referencia de la contratación</t>
        </r>
      </text>
    </comment>
    <comment ref="B401" authorId="1" shapeId="0" xr:uid="{00000000-0006-0000-0100-000056020000}">
      <text>
        <r>
          <rPr>
            <sz val="11"/>
            <color theme="1"/>
            <rFont val="Calibri"/>
            <family val="2"/>
            <scheme val="minor"/>
          </rPr>
          <t>Introduzca un texto con la finalidad de la contratación</t>
        </r>
      </text>
    </comment>
    <comment ref="C401" authorId="1" shapeId="0" xr:uid="{00000000-0006-0000-0100-000057020000}">
      <text>
        <r>
          <rPr>
            <sz val="11"/>
            <color theme="1"/>
            <rFont val="Calibri"/>
            <family val="2"/>
            <scheme val="minor"/>
          </rPr>
          <t>Seleccionar un valor del listado</t>
        </r>
      </text>
    </comment>
    <comment ref="D401" authorId="1" shapeId="0" xr:uid="{00000000-0006-0000-0100-000058020000}">
      <text>
        <r>
          <rPr>
            <sz val="11"/>
            <color theme="1"/>
            <rFont val="Calibri"/>
            <family val="2"/>
            <scheme val="minor"/>
          </rPr>
          <t>Seleccione el tipo de procedimiento</t>
        </r>
      </text>
    </comment>
    <comment ref="E401" authorId="1" shapeId="0" xr:uid="{00000000-0006-0000-0100-000059020000}">
      <text>
        <r>
          <rPr>
            <sz val="11"/>
            <color theme="1"/>
            <rFont val="Calibri"/>
            <family val="2"/>
            <scheme val="minor"/>
          </rPr>
          <t>Seleccione un valor de la lista</t>
        </r>
      </text>
    </comment>
    <comment ref="F401" authorId="1" shapeId="0" xr:uid="{00000000-0006-0000-0100-00005A020000}">
      <text>
        <r>
          <rPr>
            <sz val="11"/>
            <color theme="1"/>
            <rFont val="Calibri"/>
            <family val="2"/>
            <scheme val="minor"/>
          </rPr>
          <t>Introduzca el código SNIP</t>
        </r>
      </text>
    </comment>
    <comment ref="C402" authorId="1" shapeId="0" xr:uid="{00000000-0006-0000-0100-00005B020000}">
      <text>
        <r>
          <rPr>
            <sz val="11"/>
            <color theme="1"/>
            <rFont val="Calibri"/>
            <family val="2"/>
            <scheme val="minor"/>
          </rPr>
          <t>Introduzca la fecha de inicio del proceso, en formato dd-mm-aaaa</t>
        </r>
      </text>
    </comment>
    <comment ref="F402"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5D020000}">
      <text/>
    </comment>
    <comment ref="C404" authorId="1" shapeId="0" xr:uid="{00000000-0006-0000-0100-00005E020000}">
      <text>
        <r>
          <rPr>
            <sz val="11"/>
            <color theme="1"/>
            <rFont val="Calibri"/>
            <family val="2"/>
            <scheme val="minor"/>
          </rPr>
          <t>Introduzca la fecha prevista de adjudicación, en formato dd-mm-aaaa</t>
        </r>
      </text>
    </comment>
    <comment ref="F404" authorId="1" shapeId="0" xr:uid="{00000000-0006-0000-0100-00005F020000}">
      <text/>
    </comment>
    <comment ref="F405" authorId="1" shapeId="0" xr:uid="{00000000-0006-0000-0100-000060020000}">
      <text/>
    </comment>
    <comment ref="A407" authorId="1" shapeId="0" xr:uid="{00000000-0006-0000-0100-000061020000}">
      <text>
        <r>
          <rPr>
            <sz val="11"/>
            <color theme="1"/>
            <rFont val="Calibri"/>
            <family val="2"/>
            <scheme val="minor"/>
          </rPr>
          <t>Introduzca un codigo UNSPSC</t>
        </r>
      </text>
    </comment>
    <comment ref="B407" authorId="1" shapeId="0" xr:uid="{00000000-0006-0000-0100-000062020000}">
      <text>
        <r>
          <rPr>
            <sz val="11"/>
            <color theme="1"/>
            <rFont val="Calibri"/>
            <family val="2"/>
            <scheme val="minor"/>
          </rPr>
          <t>Descripción calculada automáticamente a partir de código del artículo</t>
        </r>
      </text>
    </comment>
    <comment ref="C407" authorId="1" shapeId="0" xr:uid="{00000000-0006-0000-0100-000063020000}">
      <text>
        <r>
          <rPr>
            <sz val="11"/>
            <color theme="1"/>
            <rFont val="Calibri"/>
            <family val="2"/>
            <scheme val="minor"/>
          </rPr>
          <t>Seleccione un valor de la lista</t>
        </r>
      </text>
    </comment>
    <comment ref="D407" authorId="1" shapeId="0" xr:uid="{00000000-0006-0000-0100-000064020000}">
      <text>
        <r>
          <rPr>
            <sz val="11"/>
            <color theme="1"/>
            <rFont val="Calibri"/>
            <family val="2"/>
            <scheme val="minor"/>
          </rPr>
          <t>Introduzca un número con dos decimales como máximo. Debe ser igual o mayor a la "Cantidad Real Consumida"</t>
        </r>
      </text>
    </comment>
    <comment ref="E407" authorId="1" shapeId="0" xr:uid="{00000000-0006-0000-0100-000065020000}">
      <text>
        <r>
          <rPr>
            <sz val="11"/>
            <color theme="1"/>
            <rFont val="Calibri"/>
            <family val="2"/>
            <scheme val="minor"/>
          </rPr>
          <t>Introduzca un número con dos decimales como máximo</t>
        </r>
      </text>
    </comment>
    <comment ref="F407" authorId="1" shapeId="0" xr:uid="{00000000-0006-0000-0100-000066020000}">
      <text>
        <r>
          <rPr>
            <sz val="11"/>
            <color theme="1"/>
            <rFont val="Calibri"/>
            <family val="2"/>
            <scheme val="minor"/>
          </rPr>
          <t>Monto calculado automáticamente por el sistema</t>
        </r>
      </text>
    </comment>
    <comment ref="A414" authorId="1" shapeId="0" xr:uid="{00000000-0006-0000-0100-000067020000}">
      <text>
        <r>
          <rPr>
            <sz val="11"/>
            <color theme="1"/>
            <rFont val="Calibri"/>
            <family val="2"/>
            <scheme val="minor"/>
          </rPr>
          <t>Introducir un texto con el nombre o referencia de la contratación</t>
        </r>
      </text>
    </comment>
    <comment ref="B414" authorId="1" shapeId="0" xr:uid="{00000000-0006-0000-0100-000068020000}">
      <text>
        <r>
          <rPr>
            <sz val="11"/>
            <color theme="1"/>
            <rFont val="Calibri"/>
            <family val="2"/>
            <scheme val="minor"/>
          </rPr>
          <t>Introduzca un texto con la finalidad de la contratación</t>
        </r>
      </text>
    </comment>
    <comment ref="C414" authorId="1" shapeId="0" xr:uid="{00000000-0006-0000-0100-000069020000}">
      <text>
        <r>
          <rPr>
            <sz val="11"/>
            <color theme="1"/>
            <rFont val="Calibri"/>
            <family val="2"/>
            <scheme val="minor"/>
          </rPr>
          <t>Seleccionar un valor del listado</t>
        </r>
      </text>
    </comment>
    <comment ref="D414" authorId="1" shapeId="0" xr:uid="{00000000-0006-0000-0100-00006A020000}">
      <text>
        <r>
          <rPr>
            <sz val="11"/>
            <color theme="1"/>
            <rFont val="Calibri"/>
            <family val="2"/>
            <scheme val="minor"/>
          </rPr>
          <t>Seleccione el tipo de procedimiento</t>
        </r>
      </text>
    </comment>
    <comment ref="E414" authorId="1" shapeId="0" xr:uid="{00000000-0006-0000-0100-00006B020000}">
      <text>
        <r>
          <rPr>
            <sz val="11"/>
            <color theme="1"/>
            <rFont val="Calibri"/>
            <family val="2"/>
            <scheme val="minor"/>
          </rPr>
          <t>Seleccione un valor de la lista</t>
        </r>
      </text>
    </comment>
    <comment ref="F414" authorId="1" shapeId="0" xr:uid="{00000000-0006-0000-0100-00006C020000}">
      <text>
        <r>
          <rPr>
            <sz val="11"/>
            <color theme="1"/>
            <rFont val="Calibri"/>
            <family val="2"/>
            <scheme val="minor"/>
          </rPr>
          <t>Introduzca el código SNIP</t>
        </r>
      </text>
    </comment>
    <comment ref="C415" authorId="1" shapeId="0" xr:uid="{00000000-0006-0000-0100-00006D020000}">
      <text>
        <r>
          <rPr>
            <sz val="11"/>
            <color theme="1"/>
            <rFont val="Calibri"/>
            <family val="2"/>
            <scheme val="minor"/>
          </rPr>
          <t>Introduzca la fecha de inicio del proceso, en formato dd-mm-aaaa</t>
        </r>
      </text>
    </comment>
    <comment ref="F415"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6F020000}">
      <text/>
    </comment>
    <comment ref="C417" authorId="1" shapeId="0" xr:uid="{00000000-0006-0000-0100-000070020000}">
      <text>
        <r>
          <rPr>
            <sz val="11"/>
            <color theme="1"/>
            <rFont val="Calibri"/>
            <family val="2"/>
            <scheme val="minor"/>
          </rPr>
          <t>Introduzca la fecha prevista de adjudicación, en formato dd-mm-aaaa</t>
        </r>
      </text>
    </comment>
    <comment ref="F417" authorId="1" shapeId="0" xr:uid="{00000000-0006-0000-0100-000071020000}">
      <text/>
    </comment>
    <comment ref="F418" authorId="1" shapeId="0" xr:uid="{00000000-0006-0000-0100-000072020000}">
      <text/>
    </comment>
    <comment ref="A420" authorId="1" shapeId="0" xr:uid="{00000000-0006-0000-0100-000073020000}">
      <text>
        <r>
          <rPr>
            <sz val="11"/>
            <color theme="1"/>
            <rFont val="Calibri"/>
            <family val="2"/>
            <scheme val="minor"/>
          </rPr>
          <t>Introduzca un codigo UNSPSC</t>
        </r>
      </text>
    </comment>
    <comment ref="B420" authorId="1" shapeId="0" xr:uid="{00000000-0006-0000-0100-000074020000}">
      <text>
        <r>
          <rPr>
            <sz val="11"/>
            <color theme="1"/>
            <rFont val="Calibri"/>
            <family val="2"/>
            <scheme val="minor"/>
          </rPr>
          <t>Descripción calculada automáticamente a partir de código del artículo</t>
        </r>
      </text>
    </comment>
    <comment ref="C420" authorId="1" shapeId="0" xr:uid="{00000000-0006-0000-0100-000075020000}">
      <text>
        <r>
          <rPr>
            <sz val="11"/>
            <color theme="1"/>
            <rFont val="Calibri"/>
            <family val="2"/>
            <scheme val="minor"/>
          </rPr>
          <t>Seleccione un valor de la lista</t>
        </r>
      </text>
    </comment>
    <comment ref="D420" authorId="1" shapeId="0" xr:uid="{00000000-0006-0000-0100-000076020000}">
      <text>
        <r>
          <rPr>
            <sz val="11"/>
            <color theme="1"/>
            <rFont val="Calibri"/>
            <family val="2"/>
            <scheme val="minor"/>
          </rPr>
          <t>Introduzca un número con dos decimales como máximo. Debe ser igual o mayor a la "Cantidad Real Consumida"</t>
        </r>
      </text>
    </comment>
    <comment ref="E420" authorId="1" shapeId="0" xr:uid="{00000000-0006-0000-0100-000077020000}">
      <text>
        <r>
          <rPr>
            <sz val="11"/>
            <color theme="1"/>
            <rFont val="Calibri"/>
            <family val="2"/>
            <scheme val="minor"/>
          </rPr>
          <t>Introduzca un número con dos decimales como máximo</t>
        </r>
      </text>
    </comment>
    <comment ref="F420" authorId="1" shapeId="0" xr:uid="{00000000-0006-0000-0100-000078020000}">
      <text>
        <r>
          <rPr>
            <sz val="11"/>
            <color theme="1"/>
            <rFont val="Calibri"/>
            <family val="2"/>
            <scheme val="minor"/>
          </rPr>
          <t>Monto calculado automáticamente por el sistema</t>
        </r>
      </text>
    </comment>
    <comment ref="A428" authorId="1" shapeId="0" xr:uid="{00000000-0006-0000-0100-000079020000}">
      <text>
        <r>
          <rPr>
            <sz val="11"/>
            <color theme="1"/>
            <rFont val="Calibri"/>
            <family val="2"/>
            <scheme val="minor"/>
          </rPr>
          <t>Introducir un texto con el nombre o referencia de la contratación</t>
        </r>
      </text>
    </comment>
    <comment ref="B428" authorId="1" shapeId="0" xr:uid="{00000000-0006-0000-0100-00007A020000}">
      <text>
        <r>
          <rPr>
            <sz val="11"/>
            <color theme="1"/>
            <rFont val="Calibri"/>
            <family val="2"/>
            <scheme val="minor"/>
          </rPr>
          <t>Introduzca un texto con la finalidad de la contratación</t>
        </r>
      </text>
    </comment>
    <comment ref="C428" authorId="1" shapeId="0" xr:uid="{00000000-0006-0000-0100-00007B020000}">
      <text>
        <r>
          <rPr>
            <sz val="11"/>
            <color theme="1"/>
            <rFont val="Calibri"/>
            <family val="2"/>
            <scheme val="minor"/>
          </rPr>
          <t>Seleccionar un valor del listado</t>
        </r>
      </text>
    </comment>
    <comment ref="D428" authorId="1" shapeId="0" xr:uid="{00000000-0006-0000-0100-00007C020000}">
      <text>
        <r>
          <rPr>
            <sz val="11"/>
            <color theme="1"/>
            <rFont val="Calibri"/>
            <family val="2"/>
            <scheme val="minor"/>
          </rPr>
          <t>Seleccione el tipo de procedimiento</t>
        </r>
      </text>
    </comment>
    <comment ref="E428" authorId="1" shapeId="0" xr:uid="{00000000-0006-0000-0100-00007D020000}">
      <text>
        <r>
          <rPr>
            <sz val="11"/>
            <color theme="1"/>
            <rFont val="Calibri"/>
            <family val="2"/>
            <scheme val="minor"/>
          </rPr>
          <t>Seleccione un valor de la lista</t>
        </r>
      </text>
    </comment>
    <comment ref="F428" authorId="1" shapeId="0" xr:uid="{00000000-0006-0000-0100-00007E020000}">
      <text>
        <r>
          <rPr>
            <sz val="11"/>
            <color theme="1"/>
            <rFont val="Calibri"/>
            <family val="2"/>
            <scheme val="minor"/>
          </rPr>
          <t>Introduzca el código SNIP</t>
        </r>
      </text>
    </comment>
    <comment ref="C429" authorId="1" shapeId="0" xr:uid="{00000000-0006-0000-0100-00007F020000}">
      <text>
        <r>
          <rPr>
            <sz val="11"/>
            <color theme="1"/>
            <rFont val="Calibri"/>
            <family val="2"/>
            <scheme val="minor"/>
          </rPr>
          <t>Introduzca la fecha de inicio del proceso, en formato dd-mm-aaaa</t>
        </r>
      </text>
    </comment>
    <comment ref="F429"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81020000}">
      <text/>
    </comment>
    <comment ref="C431" authorId="1" shapeId="0" xr:uid="{00000000-0006-0000-0100-000082020000}">
      <text>
        <r>
          <rPr>
            <sz val="11"/>
            <color theme="1"/>
            <rFont val="Calibri"/>
            <family val="2"/>
            <scheme val="minor"/>
          </rPr>
          <t>Introduzca la fecha prevista de adjudicación, en formato dd-mm-aaaa</t>
        </r>
      </text>
    </comment>
    <comment ref="F431" authorId="1" shapeId="0" xr:uid="{00000000-0006-0000-0100-000083020000}">
      <text/>
    </comment>
    <comment ref="F432" authorId="1" shapeId="0" xr:uid="{00000000-0006-0000-0100-000084020000}">
      <text/>
    </comment>
    <comment ref="A434" authorId="1" shapeId="0" xr:uid="{00000000-0006-0000-0100-000085020000}">
      <text>
        <r>
          <rPr>
            <sz val="11"/>
            <color theme="1"/>
            <rFont val="Calibri"/>
            <family val="2"/>
            <scheme val="minor"/>
          </rPr>
          <t>Introduzca un codigo UNSPSC</t>
        </r>
      </text>
    </comment>
    <comment ref="B434" authorId="1" shapeId="0" xr:uid="{00000000-0006-0000-0100-000086020000}">
      <text>
        <r>
          <rPr>
            <sz val="11"/>
            <color theme="1"/>
            <rFont val="Calibri"/>
            <family val="2"/>
            <scheme val="minor"/>
          </rPr>
          <t>Descripción calculada automáticamente a partir de código del artículo</t>
        </r>
      </text>
    </comment>
    <comment ref="C434" authorId="1" shapeId="0" xr:uid="{00000000-0006-0000-0100-000087020000}">
      <text>
        <r>
          <rPr>
            <sz val="11"/>
            <color theme="1"/>
            <rFont val="Calibri"/>
            <family val="2"/>
            <scheme val="minor"/>
          </rPr>
          <t>Seleccione un valor de la lista</t>
        </r>
      </text>
    </comment>
    <comment ref="D434" authorId="1" shapeId="0" xr:uid="{00000000-0006-0000-0100-000088020000}">
      <text>
        <r>
          <rPr>
            <sz val="11"/>
            <color theme="1"/>
            <rFont val="Calibri"/>
            <family val="2"/>
            <scheme val="minor"/>
          </rPr>
          <t>Introduzca un número con dos decimales como máximo. Debe ser igual o mayor a la "Cantidad Real Consumida"</t>
        </r>
      </text>
    </comment>
    <comment ref="E434" authorId="1" shapeId="0" xr:uid="{00000000-0006-0000-0100-000089020000}">
      <text>
        <r>
          <rPr>
            <sz val="11"/>
            <color theme="1"/>
            <rFont val="Calibri"/>
            <family val="2"/>
            <scheme val="minor"/>
          </rPr>
          <t>Introduzca un número con dos decimales como máximo</t>
        </r>
      </text>
    </comment>
    <comment ref="F434" authorId="1" shapeId="0" xr:uid="{00000000-0006-0000-0100-00008A020000}">
      <text>
        <r>
          <rPr>
            <sz val="11"/>
            <color theme="1"/>
            <rFont val="Calibri"/>
            <family val="2"/>
            <scheme val="minor"/>
          </rPr>
          <t>Monto calculado automáticamente por el sistema</t>
        </r>
      </text>
    </comment>
    <comment ref="A446" authorId="1" shapeId="0" xr:uid="{00000000-0006-0000-0100-00008B020000}">
      <text>
        <r>
          <rPr>
            <sz val="11"/>
            <color theme="1"/>
            <rFont val="Calibri"/>
            <family val="2"/>
            <scheme val="minor"/>
          </rPr>
          <t>Introducir un texto con el nombre o referencia de la contratación</t>
        </r>
      </text>
    </comment>
    <comment ref="B446" authorId="1" shapeId="0" xr:uid="{00000000-0006-0000-0100-00008C020000}">
      <text>
        <r>
          <rPr>
            <sz val="11"/>
            <color theme="1"/>
            <rFont val="Calibri"/>
            <family val="2"/>
            <scheme val="minor"/>
          </rPr>
          <t>Introduzca un texto con la finalidad de la contratación</t>
        </r>
      </text>
    </comment>
    <comment ref="C446" authorId="1" shapeId="0" xr:uid="{00000000-0006-0000-0100-00008D020000}">
      <text>
        <r>
          <rPr>
            <sz val="11"/>
            <color theme="1"/>
            <rFont val="Calibri"/>
            <family val="2"/>
            <scheme val="minor"/>
          </rPr>
          <t>Seleccionar un valor del listado</t>
        </r>
      </text>
    </comment>
    <comment ref="D446" authorId="1" shapeId="0" xr:uid="{00000000-0006-0000-0100-00008E020000}">
      <text>
        <r>
          <rPr>
            <sz val="11"/>
            <color theme="1"/>
            <rFont val="Calibri"/>
            <family val="2"/>
            <scheme val="minor"/>
          </rPr>
          <t>Seleccione el tipo de procedimiento</t>
        </r>
      </text>
    </comment>
    <comment ref="E446" authorId="1" shapeId="0" xr:uid="{00000000-0006-0000-0100-00008F020000}">
      <text>
        <r>
          <rPr>
            <sz val="11"/>
            <color theme="1"/>
            <rFont val="Calibri"/>
            <family val="2"/>
            <scheme val="minor"/>
          </rPr>
          <t>Seleccione un valor de la lista</t>
        </r>
      </text>
    </comment>
    <comment ref="F446" authorId="1" shapeId="0" xr:uid="{00000000-0006-0000-0100-000090020000}">
      <text>
        <r>
          <rPr>
            <sz val="11"/>
            <color theme="1"/>
            <rFont val="Calibri"/>
            <family val="2"/>
            <scheme val="minor"/>
          </rPr>
          <t>Introduzca el código SNIP</t>
        </r>
      </text>
    </comment>
    <comment ref="C447" authorId="1" shapeId="0" xr:uid="{00000000-0006-0000-0100-000091020000}">
      <text>
        <r>
          <rPr>
            <sz val="11"/>
            <color theme="1"/>
            <rFont val="Calibri"/>
            <family val="2"/>
            <scheme val="minor"/>
          </rPr>
          <t>Introduzca la fecha de inicio del proceso, en formato dd-mm-aaaa</t>
        </r>
      </text>
    </comment>
    <comment ref="F447"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00000000-0006-0000-0100-000093020000}">
      <text/>
    </comment>
    <comment ref="C449" authorId="1" shapeId="0" xr:uid="{00000000-0006-0000-0100-000094020000}">
      <text>
        <r>
          <rPr>
            <sz val="11"/>
            <color theme="1"/>
            <rFont val="Calibri"/>
            <family val="2"/>
            <scheme val="minor"/>
          </rPr>
          <t>Introduzca la fecha prevista de adjudicación, en formato dd-mm-aaaa</t>
        </r>
      </text>
    </comment>
    <comment ref="F449" authorId="1" shapeId="0" xr:uid="{00000000-0006-0000-0100-000095020000}">
      <text/>
    </comment>
    <comment ref="F450" authorId="1" shapeId="0" xr:uid="{00000000-0006-0000-0100-000096020000}">
      <text/>
    </comment>
    <comment ref="A452" authorId="1" shapeId="0" xr:uid="{00000000-0006-0000-0100-000097020000}">
      <text>
        <r>
          <rPr>
            <sz val="11"/>
            <color theme="1"/>
            <rFont val="Calibri"/>
            <family val="2"/>
            <scheme val="minor"/>
          </rPr>
          <t>Introduzca un codigo UNSPSC</t>
        </r>
      </text>
    </comment>
    <comment ref="B452" authorId="1" shapeId="0" xr:uid="{00000000-0006-0000-0100-000098020000}">
      <text>
        <r>
          <rPr>
            <sz val="11"/>
            <color theme="1"/>
            <rFont val="Calibri"/>
            <family val="2"/>
            <scheme val="minor"/>
          </rPr>
          <t>Descripción calculada automáticamente a partir de código del artículo</t>
        </r>
      </text>
    </comment>
    <comment ref="C452" authorId="1" shapeId="0" xr:uid="{00000000-0006-0000-0100-000099020000}">
      <text>
        <r>
          <rPr>
            <sz val="11"/>
            <color theme="1"/>
            <rFont val="Calibri"/>
            <family val="2"/>
            <scheme val="minor"/>
          </rPr>
          <t>Seleccione un valor de la lista</t>
        </r>
      </text>
    </comment>
    <comment ref="D452" authorId="1" shapeId="0" xr:uid="{00000000-0006-0000-0100-00009A020000}">
      <text>
        <r>
          <rPr>
            <sz val="11"/>
            <color theme="1"/>
            <rFont val="Calibri"/>
            <family val="2"/>
            <scheme val="minor"/>
          </rPr>
          <t>Introduzca un número con dos decimales como máximo. Debe ser igual o mayor a la "Cantidad Real Consumida"</t>
        </r>
      </text>
    </comment>
    <comment ref="E452" authorId="1" shapeId="0" xr:uid="{00000000-0006-0000-0100-00009B020000}">
      <text>
        <r>
          <rPr>
            <sz val="11"/>
            <color theme="1"/>
            <rFont val="Calibri"/>
            <family val="2"/>
            <scheme val="minor"/>
          </rPr>
          <t>Introduzca un número con dos decimales como máximo</t>
        </r>
      </text>
    </comment>
    <comment ref="F452" authorId="1" shapeId="0" xr:uid="{00000000-0006-0000-0100-00009C020000}">
      <text>
        <r>
          <rPr>
            <sz val="11"/>
            <color theme="1"/>
            <rFont val="Calibri"/>
            <family val="2"/>
            <scheme val="minor"/>
          </rPr>
          <t>Monto calculado automáticamente por el sistema</t>
        </r>
      </text>
    </comment>
    <comment ref="A457" authorId="1" shapeId="0" xr:uid="{00000000-0006-0000-0100-00009D020000}">
      <text>
        <r>
          <rPr>
            <sz val="11"/>
            <color theme="1"/>
            <rFont val="Calibri"/>
            <family val="2"/>
            <scheme val="minor"/>
          </rPr>
          <t>Introducir un texto con el nombre o referencia de la contratación</t>
        </r>
      </text>
    </comment>
    <comment ref="B457" authorId="1" shapeId="0" xr:uid="{00000000-0006-0000-0100-00009E020000}">
      <text>
        <r>
          <rPr>
            <sz val="11"/>
            <color theme="1"/>
            <rFont val="Calibri"/>
            <family val="2"/>
            <scheme val="minor"/>
          </rPr>
          <t>Introduzca un texto con la finalidad de la contratación</t>
        </r>
      </text>
    </comment>
    <comment ref="C457" authorId="1" shapeId="0" xr:uid="{00000000-0006-0000-0100-00009F020000}">
      <text>
        <r>
          <rPr>
            <sz val="11"/>
            <color theme="1"/>
            <rFont val="Calibri"/>
            <family val="2"/>
            <scheme val="minor"/>
          </rPr>
          <t>Seleccionar un valor del listado</t>
        </r>
      </text>
    </comment>
    <comment ref="D457" authorId="1" shapeId="0" xr:uid="{00000000-0006-0000-0100-0000A0020000}">
      <text>
        <r>
          <rPr>
            <sz val="11"/>
            <color theme="1"/>
            <rFont val="Calibri"/>
            <family val="2"/>
            <scheme val="minor"/>
          </rPr>
          <t>Seleccione el tipo de procedimiento</t>
        </r>
      </text>
    </comment>
    <comment ref="E457" authorId="1" shapeId="0" xr:uid="{00000000-0006-0000-0100-0000A1020000}">
      <text>
        <r>
          <rPr>
            <sz val="11"/>
            <color theme="1"/>
            <rFont val="Calibri"/>
            <family val="2"/>
            <scheme val="minor"/>
          </rPr>
          <t>Seleccione un valor de la lista</t>
        </r>
      </text>
    </comment>
    <comment ref="F457" authorId="1" shapeId="0" xr:uid="{00000000-0006-0000-0100-0000A2020000}">
      <text>
        <r>
          <rPr>
            <sz val="11"/>
            <color theme="1"/>
            <rFont val="Calibri"/>
            <family val="2"/>
            <scheme val="minor"/>
          </rPr>
          <t>Introduzca el código SNIP</t>
        </r>
      </text>
    </comment>
    <comment ref="C458" authorId="1" shapeId="0" xr:uid="{00000000-0006-0000-0100-0000A3020000}">
      <text>
        <r>
          <rPr>
            <sz val="11"/>
            <color theme="1"/>
            <rFont val="Calibri"/>
            <family val="2"/>
            <scheme val="minor"/>
          </rPr>
          <t>Introduzca la fecha de inicio del proceso, en formato dd-mm-aaaa</t>
        </r>
      </text>
    </comment>
    <comment ref="F458"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A5020000}">
      <text/>
    </comment>
    <comment ref="C460" authorId="1" shapeId="0" xr:uid="{00000000-0006-0000-0100-0000A6020000}">
      <text>
        <r>
          <rPr>
            <sz val="11"/>
            <color theme="1"/>
            <rFont val="Calibri"/>
            <family val="2"/>
            <scheme val="minor"/>
          </rPr>
          <t>Introduzca la fecha prevista de adjudicación, en formato dd-mm-aaaa</t>
        </r>
      </text>
    </comment>
    <comment ref="F460" authorId="1" shapeId="0" xr:uid="{00000000-0006-0000-0100-0000A7020000}">
      <text/>
    </comment>
    <comment ref="F461" authorId="1" shapeId="0" xr:uid="{00000000-0006-0000-0100-0000A8020000}">
      <text/>
    </comment>
    <comment ref="A463" authorId="1" shapeId="0" xr:uid="{00000000-0006-0000-0100-0000A9020000}">
      <text>
        <r>
          <rPr>
            <sz val="11"/>
            <color theme="1"/>
            <rFont val="Calibri"/>
            <family val="2"/>
            <scheme val="minor"/>
          </rPr>
          <t>Introduzca un codigo UNSPSC</t>
        </r>
      </text>
    </comment>
    <comment ref="B463" authorId="1" shapeId="0" xr:uid="{00000000-0006-0000-0100-0000AA020000}">
      <text>
        <r>
          <rPr>
            <sz val="11"/>
            <color theme="1"/>
            <rFont val="Calibri"/>
            <family val="2"/>
            <scheme val="minor"/>
          </rPr>
          <t>Descripción calculada automáticamente a partir de código del artículo</t>
        </r>
      </text>
    </comment>
    <comment ref="C463" authorId="1" shapeId="0" xr:uid="{00000000-0006-0000-0100-0000AB020000}">
      <text>
        <r>
          <rPr>
            <sz val="11"/>
            <color theme="1"/>
            <rFont val="Calibri"/>
            <family val="2"/>
            <scheme val="minor"/>
          </rPr>
          <t>Seleccione un valor de la lista</t>
        </r>
      </text>
    </comment>
    <comment ref="D463" authorId="1" shapeId="0" xr:uid="{00000000-0006-0000-0100-0000AC020000}">
      <text>
        <r>
          <rPr>
            <sz val="11"/>
            <color theme="1"/>
            <rFont val="Calibri"/>
            <family val="2"/>
            <scheme val="minor"/>
          </rPr>
          <t>Introduzca un número con dos decimales como máximo. Debe ser igual o mayor a la "Cantidad Real Consumida"</t>
        </r>
      </text>
    </comment>
    <comment ref="E463" authorId="1" shapeId="0" xr:uid="{00000000-0006-0000-0100-0000AD020000}">
      <text>
        <r>
          <rPr>
            <sz val="11"/>
            <color theme="1"/>
            <rFont val="Calibri"/>
            <family val="2"/>
            <scheme val="minor"/>
          </rPr>
          <t>Introduzca un número con dos decimales como máximo</t>
        </r>
      </text>
    </comment>
    <comment ref="F463" authorId="1" shapeId="0" xr:uid="{00000000-0006-0000-0100-0000AE020000}">
      <text>
        <r>
          <rPr>
            <sz val="11"/>
            <color theme="1"/>
            <rFont val="Calibri"/>
            <family val="2"/>
            <scheme val="minor"/>
          </rPr>
          <t>Monto calculado automáticamente por el sistema</t>
        </r>
      </text>
    </comment>
    <comment ref="A468" authorId="1" shapeId="0" xr:uid="{00000000-0006-0000-0100-0000AF020000}">
      <text>
        <r>
          <rPr>
            <sz val="11"/>
            <color theme="1"/>
            <rFont val="Calibri"/>
            <family val="2"/>
            <scheme val="minor"/>
          </rPr>
          <t>Introducir un texto con el nombre o referencia de la contratación</t>
        </r>
      </text>
    </comment>
    <comment ref="B468" authorId="1" shapeId="0" xr:uid="{00000000-0006-0000-0100-0000B0020000}">
      <text>
        <r>
          <rPr>
            <sz val="11"/>
            <color theme="1"/>
            <rFont val="Calibri"/>
            <family val="2"/>
            <scheme val="minor"/>
          </rPr>
          <t>Introduzca un texto con la finalidad de la contratación</t>
        </r>
      </text>
    </comment>
    <comment ref="C468" authorId="1" shapeId="0" xr:uid="{00000000-0006-0000-0100-0000B1020000}">
      <text>
        <r>
          <rPr>
            <sz val="11"/>
            <color theme="1"/>
            <rFont val="Calibri"/>
            <family val="2"/>
            <scheme val="minor"/>
          </rPr>
          <t>Seleccionar un valor del listado</t>
        </r>
      </text>
    </comment>
    <comment ref="D468" authorId="1" shapeId="0" xr:uid="{00000000-0006-0000-0100-0000B2020000}">
      <text>
        <r>
          <rPr>
            <sz val="11"/>
            <color theme="1"/>
            <rFont val="Calibri"/>
            <family val="2"/>
            <scheme val="minor"/>
          </rPr>
          <t>Seleccione el tipo de procedimiento</t>
        </r>
      </text>
    </comment>
    <comment ref="E468" authorId="1" shapeId="0" xr:uid="{00000000-0006-0000-0100-0000B3020000}">
      <text>
        <r>
          <rPr>
            <sz val="11"/>
            <color theme="1"/>
            <rFont val="Calibri"/>
            <family val="2"/>
            <scheme val="minor"/>
          </rPr>
          <t>Seleccione un valor de la lista</t>
        </r>
      </text>
    </comment>
    <comment ref="F468" authorId="1" shapeId="0" xr:uid="{00000000-0006-0000-0100-0000B4020000}">
      <text>
        <r>
          <rPr>
            <sz val="11"/>
            <color theme="1"/>
            <rFont val="Calibri"/>
            <family val="2"/>
            <scheme val="minor"/>
          </rPr>
          <t>Introduzca el código SNIP</t>
        </r>
      </text>
    </comment>
    <comment ref="C469" authorId="1" shapeId="0" xr:uid="{00000000-0006-0000-0100-0000B5020000}">
      <text>
        <r>
          <rPr>
            <sz val="11"/>
            <color theme="1"/>
            <rFont val="Calibri"/>
            <family val="2"/>
            <scheme val="minor"/>
          </rPr>
          <t>Introduzca la fecha de inicio del proceso, en formato dd-mm-aaaa</t>
        </r>
      </text>
    </comment>
    <comment ref="F469"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B7020000}">
      <text/>
    </comment>
    <comment ref="C471" authorId="1" shapeId="0" xr:uid="{00000000-0006-0000-0100-0000B8020000}">
      <text>
        <r>
          <rPr>
            <sz val="11"/>
            <color theme="1"/>
            <rFont val="Calibri"/>
            <family val="2"/>
            <scheme val="minor"/>
          </rPr>
          <t>Introduzca la fecha prevista de adjudicación, en formato dd-mm-aaaa</t>
        </r>
      </text>
    </comment>
    <comment ref="F471" authorId="1" shapeId="0" xr:uid="{00000000-0006-0000-0100-0000B9020000}">
      <text/>
    </comment>
    <comment ref="F472" authorId="1" shapeId="0" xr:uid="{00000000-0006-0000-0100-0000BA020000}">
      <text/>
    </comment>
    <comment ref="A474" authorId="1" shapeId="0" xr:uid="{00000000-0006-0000-0100-0000BB020000}">
      <text>
        <r>
          <rPr>
            <sz val="11"/>
            <color theme="1"/>
            <rFont val="Calibri"/>
            <family val="2"/>
            <scheme val="minor"/>
          </rPr>
          <t>Introduzca un codigo UNSPSC</t>
        </r>
      </text>
    </comment>
    <comment ref="B474" authorId="1" shapeId="0" xr:uid="{00000000-0006-0000-0100-0000BC020000}">
      <text>
        <r>
          <rPr>
            <sz val="11"/>
            <color theme="1"/>
            <rFont val="Calibri"/>
            <family val="2"/>
            <scheme val="minor"/>
          </rPr>
          <t>Descripción calculada automáticamente a partir de código del artículo</t>
        </r>
      </text>
    </comment>
    <comment ref="C474" authorId="1" shapeId="0" xr:uid="{00000000-0006-0000-0100-0000BD020000}">
      <text>
        <r>
          <rPr>
            <sz val="11"/>
            <color theme="1"/>
            <rFont val="Calibri"/>
            <family val="2"/>
            <scheme val="minor"/>
          </rPr>
          <t>Seleccione un valor de la lista</t>
        </r>
      </text>
    </comment>
    <comment ref="D474" authorId="1" shapeId="0" xr:uid="{00000000-0006-0000-0100-0000BE020000}">
      <text>
        <r>
          <rPr>
            <sz val="11"/>
            <color theme="1"/>
            <rFont val="Calibri"/>
            <family val="2"/>
            <scheme val="minor"/>
          </rPr>
          <t>Introduzca un número con dos decimales como máximo. Debe ser igual o mayor a la "Cantidad Real Consumida"</t>
        </r>
      </text>
    </comment>
    <comment ref="E474" authorId="1" shapeId="0" xr:uid="{00000000-0006-0000-0100-0000BF020000}">
      <text>
        <r>
          <rPr>
            <sz val="11"/>
            <color theme="1"/>
            <rFont val="Calibri"/>
            <family val="2"/>
            <scheme val="minor"/>
          </rPr>
          <t>Introduzca un número con dos decimales como máximo</t>
        </r>
      </text>
    </comment>
    <comment ref="F474" authorId="1" shapeId="0" xr:uid="{00000000-0006-0000-0100-0000C0020000}">
      <text>
        <r>
          <rPr>
            <sz val="11"/>
            <color theme="1"/>
            <rFont val="Calibri"/>
            <family val="2"/>
            <scheme val="minor"/>
          </rPr>
          <t>Monto calculado automáticamente por el sistema</t>
        </r>
      </text>
    </comment>
    <comment ref="A491" authorId="1" shapeId="0" xr:uid="{00000000-0006-0000-0100-0000C1020000}">
      <text>
        <r>
          <rPr>
            <sz val="11"/>
            <color theme="1"/>
            <rFont val="Calibri"/>
            <family val="2"/>
            <scheme val="minor"/>
          </rPr>
          <t>Introducir un texto con el nombre o referencia de la contratación</t>
        </r>
      </text>
    </comment>
    <comment ref="B491" authorId="1" shapeId="0" xr:uid="{00000000-0006-0000-0100-0000C2020000}">
      <text>
        <r>
          <rPr>
            <sz val="11"/>
            <color theme="1"/>
            <rFont val="Calibri"/>
            <family val="2"/>
            <scheme val="minor"/>
          </rPr>
          <t>Introduzca un texto con la finalidad de la contratación</t>
        </r>
      </text>
    </comment>
    <comment ref="C491" authorId="1" shapeId="0" xr:uid="{00000000-0006-0000-0100-0000C3020000}">
      <text>
        <r>
          <rPr>
            <sz val="11"/>
            <color theme="1"/>
            <rFont val="Calibri"/>
            <family val="2"/>
            <scheme val="minor"/>
          </rPr>
          <t>Seleccionar un valor del listado</t>
        </r>
      </text>
    </comment>
    <comment ref="D491" authorId="1" shapeId="0" xr:uid="{00000000-0006-0000-0100-0000C4020000}">
      <text>
        <r>
          <rPr>
            <sz val="11"/>
            <color theme="1"/>
            <rFont val="Calibri"/>
            <family val="2"/>
            <scheme val="minor"/>
          </rPr>
          <t>Seleccione el tipo de procedimiento</t>
        </r>
      </text>
    </comment>
    <comment ref="E491" authorId="1" shapeId="0" xr:uid="{00000000-0006-0000-0100-0000C5020000}">
      <text>
        <r>
          <rPr>
            <sz val="11"/>
            <color theme="1"/>
            <rFont val="Calibri"/>
            <family val="2"/>
            <scheme val="minor"/>
          </rPr>
          <t>Seleccione un valor de la lista</t>
        </r>
      </text>
    </comment>
    <comment ref="F491" authorId="1" shapeId="0" xr:uid="{00000000-0006-0000-0100-0000C6020000}">
      <text>
        <r>
          <rPr>
            <sz val="11"/>
            <color theme="1"/>
            <rFont val="Calibri"/>
            <family val="2"/>
            <scheme val="minor"/>
          </rPr>
          <t>Introduzca el código SNIP</t>
        </r>
      </text>
    </comment>
    <comment ref="C492" authorId="1" shapeId="0" xr:uid="{00000000-0006-0000-0100-0000C7020000}">
      <text>
        <r>
          <rPr>
            <sz val="11"/>
            <color theme="1"/>
            <rFont val="Calibri"/>
            <family val="2"/>
            <scheme val="minor"/>
          </rPr>
          <t>Introduzca la fecha de inicio del proceso, en formato dd-mm-aaaa</t>
        </r>
      </text>
    </comment>
    <comment ref="F492"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C9020000}">
      <text/>
    </comment>
    <comment ref="C494" authorId="1" shapeId="0" xr:uid="{00000000-0006-0000-0100-0000CA020000}">
      <text>
        <r>
          <rPr>
            <sz val="11"/>
            <color theme="1"/>
            <rFont val="Calibri"/>
            <family val="2"/>
            <scheme val="minor"/>
          </rPr>
          <t>Introduzca la fecha prevista de adjudicación, en formato dd-mm-aaaa</t>
        </r>
      </text>
    </comment>
    <comment ref="F494" authorId="1" shapeId="0" xr:uid="{00000000-0006-0000-0100-0000CB020000}">
      <text/>
    </comment>
    <comment ref="F495" authorId="1" shapeId="0" xr:uid="{00000000-0006-0000-0100-0000CC020000}">
      <text/>
    </comment>
    <comment ref="A497" authorId="1" shapeId="0" xr:uid="{00000000-0006-0000-0100-0000CD020000}">
      <text>
        <r>
          <rPr>
            <sz val="11"/>
            <color theme="1"/>
            <rFont val="Calibri"/>
            <family val="2"/>
            <scheme val="minor"/>
          </rPr>
          <t>Introduzca un codigo UNSPSC</t>
        </r>
      </text>
    </comment>
    <comment ref="B497" authorId="1" shapeId="0" xr:uid="{00000000-0006-0000-0100-0000CE020000}">
      <text>
        <r>
          <rPr>
            <sz val="11"/>
            <color theme="1"/>
            <rFont val="Calibri"/>
            <family val="2"/>
            <scheme val="minor"/>
          </rPr>
          <t>Descripción calculada automáticamente a partir de código del artículo</t>
        </r>
      </text>
    </comment>
    <comment ref="C497" authorId="1" shapeId="0" xr:uid="{00000000-0006-0000-0100-0000CF020000}">
      <text>
        <r>
          <rPr>
            <sz val="11"/>
            <color theme="1"/>
            <rFont val="Calibri"/>
            <family val="2"/>
            <scheme val="minor"/>
          </rPr>
          <t>Seleccione un valor de la lista</t>
        </r>
      </text>
    </comment>
    <comment ref="D497" authorId="1" shapeId="0" xr:uid="{00000000-0006-0000-0100-0000D0020000}">
      <text>
        <r>
          <rPr>
            <sz val="11"/>
            <color theme="1"/>
            <rFont val="Calibri"/>
            <family val="2"/>
            <scheme val="minor"/>
          </rPr>
          <t>Introduzca un número con dos decimales como máximo. Debe ser igual o mayor a la "Cantidad Real Consumida"</t>
        </r>
      </text>
    </comment>
    <comment ref="E497" authorId="1" shapeId="0" xr:uid="{00000000-0006-0000-0100-0000D1020000}">
      <text>
        <r>
          <rPr>
            <sz val="11"/>
            <color theme="1"/>
            <rFont val="Calibri"/>
            <family val="2"/>
            <scheme val="minor"/>
          </rPr>
          <t>Introduzca un número con dos decimales como máximo</t>
        </r>
      </text>
    </comment>
    <comment ref="F497" authorId="1" shapeId="0" xr:uid="{00000000-0006-0000-0100-0000D2020000}">
      <text>
        <r>
          <rPr>
            <sz val="11"/>
            <color theme="1"/>
            <rFont val="Calibri"/>
            <family val="2"/>
            <scheme val="minor"/>
          </rPr>
          <t>Monto calculado automáticamente por el sistema</t>
        </r>
      </text>
    </comment>
    <comment ref="A502" authorId="1" shapeId="0" xr:uid="{00000000-0006-0000-0100-0000D3020000}">
      <text>
        <r>
          <rPr>
            <sz val="11"/>
            <color theme="1"/>
            <rFont val="Calibri"/>
            <family val="2"/>
            <scheme val="minor"/>
          </rPr>
          <t>Introducir un texto con el nombre o referencia de la contratación</t>
        </r>
      </text>
    </comment>
    <comment ref="B502" authorId="1" shapeId="0" xr:uid="{00000000-0006-0000-0100-0000D4020000}">
      <text>
        <r>
          <rPr>
            <sz val="11"/>
            <color theme="1"/>
            <rFont val="Calibri"/>
            <family val="2"/>
            <scheme val="minor"/>
          </rPr>
          <t>Introduzca un texto con la finalidad de la contratación</t>
        </r>
      </text>
    </comment>
    <comment ref="C502" authorId="1" shapeId="0" xr:uid="{00000000-0006-0000-0100-0000D5020000}">
      <text>
        <r>
          <rPr>
            <sz val="11"/>
            <color theme="1"/>
            <rFont val="Calibri"/>
            <family val="2"/>
            <scheme val="minor"/>
          </rPr>
          <t>Seleccionar un valor del listado</t>
        </r>
      </text>
    </comment>
    <comment ref="D502" authorId="1" shapeId="0" xr:uid="{00000000-0006-0000-0100-0000D6020000}">
      <text>
        <r>
          <rPr>
            <sz val="11"/>
            <color theme="1"/>
            <rFont val="Calibri"/>
            <family val="2"/>
            <scheme val="minor"/>
          </rPr>
          <t>Seleccione el tipo de procedimiento</t>
        </r>
      </text>
    </comment>
    <comment ref="E502" authorId="1" shapeId="0" xr:uid="{00000000-0006-0000-0100-0000D7020000}">
      <text>
        <r>
          <rPr>
            <sz val="11"/>
            <color theme="1"/>
            <rFont val="Calibri"/>
            <family val="2"/>
            <scheme val="minor"/>
          </rPr>
          <t>Seleccione un valor de la lista</t>
        </r>
      </text>
    </comment>
    <comment ref="F502" authorId="1" shapeId="0" xr:uid="{00000000-0006-0000-0100-0000D8020000}">
      <text>
        <r>
          <rPr>
            <sz val="11"/>
            <color theme="1"/>
            <rFont val="Calibri"/>
            <family val="2"/>
            <scheme val="minor"/>
          </rPr>
          <t>Introduzca el código SNIP</t>
        </r>
      </text>
    </comment>
    <comment ref="C503" authorId="1" shapeId="0" xr:uid="{00000000-0006-0000-0100-0000D9020000}">
      <text>
        <r>
          <rPr>
            <sz val="11"/>
            <color theme="1"/>
            <rFont val="Calibri"/>
            <family val="2"/>
            <scheme val="minor"/>
          </rPr>
          <t>Introduzca la fecha de inicio del proceso, en formato dd-mm-aaaa</t>
        </r>
      </text>
    </comment>
    <comment ref="F503"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DB020000}">
      <text/>
    </comment>
    <comment ref="C505" authorId="1" shapeId="0" xr:uid="{00000000-0006-0000-0100-0000DC020000}">
      <text>
        <r>
          <rPr>
            <sz val="11"/>
            <color theme="1"/>
            <rFont val="Calibri"/>
            <family val="2"/>
            <scheme val="minor"/>
          </rPr>
          <t>Introduzca la fecha prevista de adjudicación, en formato dd-mm-aaaa</t>
        </r>
      </text>
    </comment>
    <comment ref="F505" authorId="1" shapeId="0" xr:uid="{00000000-0006-0000-0100-0000DD020000}">
      <text/>
    </comment>
    <comment ref="F506" authorId="1" shapeId="0" xr:uid="{00000000-0006-0000-0100-0000DE020000}">
      <text/>
    </comment>
    <comment ref="A508" authorId="1" shapeId="0" xr:uid="{00000000-0006-0000-0100-0000DF020000}">
      <text>
        <r>
          <rPr>
            <sz val="11"/>
            <color theme="1"/>
            <rFont val="Calibri"/>
            <family val="2"/>
            <scheme val="minor"/>
          </rPr>
          <t>Introduzca un codigo UNSPSC</t>
        </r>
      </text>
    </comment>
    <comment ref="B508" authorId="1" shapeId="0" xr:uid="{00000000-0006-0000-0100-0000E0020000}">
      <text>
        <r>
          <rPr>
            <sz val="11"/>
            <color theme="1"/>
            <rFont val="Calibri"/>
            <family val="2"/>
            <scheme val="minor"/>
          </rPr>
          <t>Descripción calculada automáticamente a partir de código del artículo</t>
        </r>
      </text>
    </comment>
    <comment ref="C508" authorId="1" shapeId="0" xr:uid="{00000000-0006-0000-0100-0000E1020000}">
      <text>
        <r>
          <rPr>
            <sz val="11"/>
            <color theme="1"/>
            <rFont val="Calibri"/>
            <family val="2"/>
            <scheme val="minor"/>
          </rPr>
          <t>Seleccione un valor de la lista</t>
        </r>
      </text>
    </comment>
    <comment ref="D508" authorId="1" shapeId="0" xr:uid="{00000000-0006-0000-0100-0000E2020000}">
      <text>
        <r>
          <rPr>
            <sz val="11"/>
            <color theme="1"/>
            <rFont val="Calibri"/>
            <family val="2"/>
            <scheme val="minor"/>
          </rPr>
          <t>Introduzca un número con dos decimales como máximo. Debe ser igual o mayor a la "Cantidad Real Consumida"</t>
        </r>
      </text>
    </comment>
    <comment ref="E508" authorId="1" shapeId="0" xr:uid="{00000000-0006-0000-0100-0000E3020000}">
      <text>
        <r>
          <rPr>
            <sz val="11"/>
            <color theme="1"/>
            <rFont val="Calibri"/>
            <family val="2"/>
            <scheme val="minor"/>
          </rPr>
          <t>Introduzca un número con dos decimales como máximo</t>
        </r>
      </text>
    </comment>
    <comment ref="F508" authorId="1" shapeId="0" xr:uid="{00000000-0006-0000-0100-0000E4020000}">
      <text>
        <r>
          <rPr>
            <sz val="11"/>
            <color theme="1"/>
            <rFont val="Calibri"/>
            <family val="2"/>
            <scheme val="minor"/>
          </rPr>
          <t>Monto calculado automáticamente por el sistema</t>
        </r>
      </text>
    </comment>
    <comment ref="A517" authorId="1" shapeId="0" xr:uid="{00000000-0006-0000-0100-0000E5020000}">
      <text>
        <r>
          <rPr>
            <sz val="11"/>
            <color theme="1"/>
            <rFont val="Calibri"/>
            <family val="2"/>
            <scheme val="minor"/>
          </rPr>
          <t>Introducir un texto con el nombre o referencia de la contratación</t>
        </r>
      </text>
    </comment>
    <comment ref="B517" authorId="1" shapeId="0" xr:uid="{00000000-0006-0000-0100-0000E6020000}">
      <text>
        <r>
          <rPr>
            <sz val="11"/>
            <color theme="1"/>
            <rFont val="Calibri"/>
            <family val="2"/>
            <scheme val="minor"/>
          </rPr>
          <t>Introduzca un texto con la finalidad de la contratación</t>
        </r>
      </text>
    </comment>
    <comment ref="C517" authorId="1" shapeId="0" xr:uid="{00000000-0006-0000-0100-0000E7020000}">
      <text>
        <r>
          <rPr>
            <sz val="11"/>
            <color theme="1"/>
            <rFont val="Calibri"/>
            <family val="2"/>
            <scheme val="minor"/>
          </rPr>
          <t>Seleccionar un valor del listado</t>
        </r>
      </text>
    </comment>
    <comment ref="D517" authorId="1" shapeId="0" xr:uid="{00000000-0006-0000-0100-0000E8020000}">
      <text>
        <r>
          <rPr>
            <sz val="11"/>
            <color theme="1"/>
            <rFont val="Calibri"/>
            <family val="2"/>
            <scheme val="minor"/>
          </rPr>
          <t>Seleccione el tipo de procedimiento</t>
        </r>
      </text>
    </comment>
    <comment ref="E517" authorId="1" shapeId="0" xr:uid="{00000000-0006-0000-0100-0000E9020000}">
      <text>
        <r>
          <rPr>
            <sz val="11"/>
            <color theme="1"/>
            <rFont val="Calibri"/>
            <family val="2"/>
            <scheme val="minor"/>
          </rPr>
          <t>Seleccione un valor de la lista</t>
        </r>
      </text>
    </comment>
    <comment ref="F517" authorId="1" shapeId="0" xr:uid="{00000000-0006-0000-0100-0000EA020000}">
      <text>
        <r>
          <rPr>
            <sz val="11"/>
            <color theme="1"/>
            <rFont val="Calibri"/>
            <family val="2"/>
            <scheme val="minor"/>
          </rPr>
          <t>Introduzca el código SNIP</t>
        </r>
      </text>
    </comment>
    <comment ref="C518" authorId="1" shapeId="0" xr:uid="{00000000-0006-0000-0100-0000EB020000}">
      <text>
        <r>
          <rPr>
            <sz val="11"/>
            <color theme="1"/>
            <rFont val="Calibri"/>
            <family val="2"/>
            <scheme val="minor"/>
          </rPr>
          <t>Introduzca la fecha de inicio del proceso, en formato dd-mm-aaaa</t>
        </r>
      </text>
    </comment>
    <comment ref="F51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ED020000}">
      <text/>
    </comment>
    <comment ref="C520" authorId="1" shapeId="0" xr:uid="{00000000-0006-0000-0100-0000EE020000}">
      <text>
        <r>
          <rPr>
            <sz val="11"/>
            <color theme="1"/>
            <rFont val="Calibri"/>
            <family val="2"/>
            <scheme val="minor"/>
          </rPr>
          <t>Introduzca la fecha prevista de adjudicación, en formato dd-mm-aaaa</t>
        </r>
      </text>
    </comment>
    <comment ref="F520" authorId="1" shapeId="0" xr:uid="{00000000-0006-0000-0100-0000EF020000}">
      <text/>
    </comment>
    <comment ref="F521" authorId="1" shapeId="0" xr:uid="{00000000-0006-0000-0100-0000F0020000}">
      <text/>
    </comment>
    <comment ref="A523" authorId="1" shapeId="0" xr:uid="{00000000-0006-0000-0100-0000F1020000}">
      <text>
        <r>
          <rPr>
            <sz val="11"/>
            <color theme="1"/>
            <rFont val="Calibri"/>
            <family val="2"/>
            <scheme val="minor"/>
          </rPr>
          <t>Introduzca un codigo UNSPSC</t>
        </r>
      </text>
    </comment>
    <comment ref="B523" authorId="1" shapeId="0" xr:uid="{00000000-0006-0000-0100-0000F2020000}">
      <text>
        <r>
          <rPr>
            <sz val="11"/>
            <color theme="1"/>
            <rFont val="Calibri"/>
            <family val="2"/>
            <scheme val="minor"/>
          </rPr>
          <t>Descripción calculada automáticamente a partir de código del artículo</t>
        </r>
      </text>
    </comment>
    <comment ref="C523" authorId="1" shapeId="0" xr:uid="{00000000-0006-0000-0100-0000F3020000}">
      <text>
        <r>
          <rPr>
            <sz val="11"/>
            <color theme="1"/>
            <rFont val="Calibri"/>
            <family val="2"/>
            <scheme val="minor"/>
          </rPr>
          <t>Seleccione un valor de la lista</t>
        </r>
      </text>
    </comment>
    <comment ref="D523" authorId="1" shapeId="0" xr:uid="{00000000-0006-0000-0100-0000F4020000}">
      <text>
        <r>
          <rPr>
            <sz val="11"/>
            <color theme="1"/>
            <rFont val="Calibri"/>
            <family val="2"/>
            <scheme val="minor"/>
          </rPr>
          <t>Introduzca un número con dos decimales como máximo. Debe ser igual o mayor a la "Cantidad Real Consumida"</t>
        </r>
      </text>
    </comment>
    <comment ref="E523" authorId="1" shapeId="0" xr:uid="{00000000-0006-0000-0100-0000F5020000}">
      <text>
        <r>
          <rPr>
            <sz val="11"/>
            <color theme="1"/>
            <rFont val="Calibri"/>
            <family val="2"/>
            <scheme val="minor"/>
          </rPr>
          <t>Introduzca un número con dos decimales como máximo</t>
        </r>
      </text>
    </comment>
    <comment ref="F523" authorId="1" shapeId="0" xr:uid="{00000000-0006-0000-0100-0000F6020000}">
      <text>
        <r>
          <rPr>
            <sz val="11"/>
            <color theme="1"/>
            <rFont val="Calibri"/>
            <family val="2"/>
            <scheme val="minor"/>
          </rPr>
          <t>Monto calculado automáticamente por el sistema</t>
        </r>
      </text>
    </comment>
    <comment ref="A529" authorId="1" shapeId="0" xr:uid="{00000000-0006-0000-0100-0000F7020000}">
      <text>
        <r>
          <rPr>
            <sz val="11"/>
            <color theme="1"/>
            <rFont val="Calibri"/>
            <family val="2"/>
            <scheme val="minor"/>
          </rPr>
          <t>Introducir un texto con el nombre o referencia de la contratación</t>
        </r>
      </text>
    </comment>
    <comment ref="B529" authorId="1" shapeId="0" xr:uid="{00000000-0006-0000-0100-0000F8020000}">
      <text>
        <r>
          <rPr>
            <sz val="11"/>
            <color theme="1"/>
            <rFont val="Calibri"/>
            <family val="2"/>
            <scheme val="minor"/>
          </rPr>
          <t>Introduzca un texto con la finalidad de la contratación</t>
        </r>
      </text>
    </comment>
    <comment ref="C529" authorId="1" shapeId="0" xr:uid="{00000000-0006-0000-0100-0000F9020000}">
      <text>
        <r>
          <rPr>
            <sz val="11"/>
            <color theme="1"/>
            <rFont val="Calibri"/>
            <family val="2"/>
            <scheme val="minor"/>
          </rPr>
          <t>Seleccionar un valor del listado</t>
        </r>
      </text>
    </comment>
    <comment ref="D529" authorId="1" shapeId="0" xr:uid="{00000000-0006-0000-0100-0000FA020000}">
      <text>
        <r>
          <rPr>
            <sz val="11"/>
            <color theme="1"/>
            <rFont val="Calibri"/>
            <family val="2"/>
            <scheme val="minor"/>
          </rPr>
          <t>Seleccione el tipo de procedimiento</t>
        </r>
      </text>
    </comment>
    <comment ref="E529" authorId="1" shapeId="0" xr:uid="{00000000-0006-0000-0100-0000FB020000}">
      <text>
        <r>
          <rPr>
            <sz val="11"/>
            <color theme="1"/>
            <rFont val="Calibri"/>
            <family val="2"/>
            <scheme val="minor"/>
          </rPr>
          <t>Seleccione un valor de la lista</t>
        </r>
      </text>
    </comment>
    <comment ref="F529" authorId="1" shapeId="0" xr:uid="{00000000-0006-0000-0100-0000FC020000}">
      <text>
        <r>
          <rPr>
            <sz val="11"/>
            <color theme="1"/>
            <rFont val="Calibri"/>
            <family val="2"/>
            <scheme val="minor"/>
          </rPr>
          <t>Introduzca el código SNIP</t>
        </r>
      </text>
    </comment>
    <comment ref="C530" authorId="1" shapeId="0" xr:uid="{00000000-0006-0000-0100-0000FD020000}">
      <text>
        <r>
          <rPr>
            <sz val="11"/>
            <color theme="1"/>
            <rFont val="Calibri"/>
            <family val="2"/>
            <scheme val="minor"/>
          </rPr>
          <t>Introduzca la fecha de inicio del proceso, en formato dd-mm-aaaa</t>
        </r>
      </text>
    </comment>
    <comment ref="F53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FF020000}">
      <text/>
    </comment>
    <comment ref="C532" authorId="1" shapeId="0" xr:uid="{00000000-0006-0000-0100-000000030000}">
      <text>
        <r>
          <rPr>
            <sz val="11"/>
            <color theme="1"/>
            <rFont val="Calibri"/>
            <family val="2"/>
            <scheme val="minor"/>
          </rPr>
          <t>Introduzca la fecha prevista de adjudicación, en formato dd-mm-aaaa</t>
        </r>
      </text>
    </comment>
    <comment ref="F532" authorId="1" shapeId="0" xr:uid="{00000000-0006-0000-0100-000001030000}">
      <text/>
    </comment>
    <comment ref="F533" authorId="1" shapeId="0" xr:uid="{00000000-0006-0000-0100-000002030000}">
      <text/>
    </comment>
    <comment ref="A535" authorId="1" shapeId="0" xr:uid="{00000000-0006-0000-0100-000003030000}">
      <text>
        <r>
          <rPr>
            <sz val="11"/>
            <color theme="1"/>
            <rFont val="Calibri"/>
            <family val="2"/>
            <scheme val="minor"/>
          </rPr>
          <t>Introduzca un codigo UNSPSC</t>
        </r>
      </text>
    </comment>
    <comment ref="B535" authorId="1" shapeId="0" xr:uid="{00000000-0006-0000-0100-000004030000}">
      <text>
        <r>
          <rPr>
            <sz val="11"/>
            <color theme="1"/>
            <rFont val="Calibri"/>
            <family val="2"/>
            <scheme val="minor"/>
          </rPr>
          <t>Descripción calculada automáticamente a partir de código del artículo</t>
        </r>
      </text>
    </comment>
    <comment ref="C535" authorId="1" shapeId="0" xr:uid="{00000000-0006-0000-0100-000005030000}">
      <text>
        <r>
          <rPr>
            <sz val="11"/>
            <color theme="1"/>
            <rFont val="Calibri"/>
            <family val="2"/>
            <scheme val="minor"/>
          </rPr>
          <t>Seleccione un valor de la lista</t>
        </r>
      </text>
    </comment>
    <comment ref="D535" authorId="1" shapeId="0" xr:uid="{00000000-0006-0000-0100-000006030000}">
      <text>
        <r>
          <rPr>
            <sz val="11"/>
            <color theme="1"/>
            <rFont val="Calibri"/>
            <family val="2"/>
            <scheme val="minor"/>
          </rPr>
          <t>Introduzca un número con dos decimales como máximo. Debe ser igual o mayor a la "Cantidad Real Consumida"</t>
        </r>
      </text>
    </comment>
    <comment ref="E535" authorId="1" shapeId="0" xr:uid="{00000000-0006-0000-0100-000007030000}">
      <text>
        <r>
          <rPr>
            <sz val="11"/>
            <color theme="1"/>
            <rFont val="Calibri"/>
            <family val="2"/>
            <scheme val="minor"/>
          </rPr>
          <t>Introduzca un número con dos decimales como máximo</t>
        </r>
      </text>
    </comment>
    <comment ref="F535" authorId="1" shapeId="0" xr:uid="{00000000-0006-0000-0100-000008030000}">
      <text>
        <r>
          <rPr>
            <sz val="11"/>
            <color theme="1"/>
            <rFont val="Calibri"/>
            <family val="2"/>
            <scheme val="minor"/>
          </rPr>
          <t>Monto calculado automáticamente por el sistema</t>
        </r>
      </text>
    </comment>
    <comment ref="A545" authorId="1" shapeId="0" xr:uid="{00000000-0006-0000-0100-000009030000}">
      <text>
        <r>
          <rPr>
            <sz val="11"/>
            <color theme="1"/>
            <rFont val="Calibri"/>
            <family val="2"/>
            <scheme val="minor"/>
          </rPr>
          <t>Introducir un texto con el nombre o referencia de la contratación</t>
        </r>
      </text>
    </comment>
    <comment ref="B545" authorId="1" shapeId="0" xr:uid="{00000000-0006-0000-0100-00000A030000}">
      <text>
        <r>
          <rPr>
            <sz val="11"/>
            <color theme="1"/>
            <rFont val="Calibri"/>
            <family val="2"/>
            <scheme val="minor"/>
          </rPr>
          <t>Introduzca un texto con la finalidad de la contratación</t>
        </r>
      </text>
    </comment>
    <comment ref="C545" authorId="1" shapeId="0" xr:uid="{00000000-0006-0000-0100-00000B030000}">
      <text>
        <r>
          <rPr>
            <sz val="11"/>
            <color theme="1"/>
            <rFont val="Calibri"/>
            <family val="2"/>
            <scheme val="minor"/>
          </rPr>
          <t>Seleccionar un valor del listado</t>
        </r>
      </text>
    </comment>
    <comment ref="D545" authorId="1" shapeId="0" xr:uid="{00000000-0006-0000-0100-00000C030000}">
      <text>
        <r>
          <rPr>
            <sz val="11"/>
            <color theme="1"/>
            <rFont val="Calibri"/>
            <family val="2"/>
            <scheme val="minor"/>
          </rPr>
          <t>Seleccione el tipo de procedimiento</t>
        </r>
      </text>
    </comment>
    <comment ref="E545" authorId="1" shapeId="0" xr:uid="{00000000-0006-0000-0100-00000D030000}">
      <text>
        <r>
          <rPr>
            <sz val="11"/>
            <color theme="1"/>
            <rFont val="Calibri"/>
            <family val="2"/>
            <scheme val="minor"/>
          </rPr>
          <t>Seleccione un valor de la lista</t>
        </r>
      </text>
    </comment>
    <comment ref="F545" authorId="1" shapeId="0" xr:uid="{00000000-0006-0000-0100-00000E030000}">
      <text>
        <r>
          <rPr>
            <sz val="11"/>
            <color theme="1"/>
            <rFont val="Calibri"/>
            <family val="2"/>
            <scheme val="minor"/>
          </rPr>
          <t>Introduzca el código SNIP</t>
        </r>
      </text>
    </comment>
    <comment ref="C546" authorId="1" shapeId="0" xr:uid="{00000000-0006-0000-0100-00000F030000}">
      <text>
        <r>
          <rPr>
            <sz val="11"/>
            <color theme="1"/>
            <rFont val="Calibri"/>
            <family val="2"/>
            <scheme val="minor"/>
          </rPr>
          <t>Introduzca la fecha de inicio del proceso, en formato dd-mm-aaaa</t>
        </r>
      </text>
    </comment>
    <comment ref="F546"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11030000}">
      <text/>
    </comment>
    <comment ref="C548" authorId="1" shapeId="0" xr:uid="{00000000-0006-0000-0100-000012030000}">
      <text>
        <r>
          <rPr>
            <sz val="11"/>
            <color theme="1"/>
            <rFont val="Calibri"/>
            <family val="2"/>
            <scheme val="minor"/>
          </rPr>
          <t>Introduzca la fecha prevista de adjudicación, en formato dd-mm-aaaa</t>
        </r>
      </text>
    </comment>
    <comment ref="F548" authorId="1" shapeId="0" xr:uid="{00000000-0006-0000-0100-000013030000}">
      <text/>
    </comment>
    <comment ref="F549" authorId="1" shapeId="0" xr:uid="{00000000-0006-0000-0100-000014030000}">
      <text/>
    </comment>
    <comment ref="A551" authorId="1" shapeId="0" xr:uid="{00000000-0006-0000-0100-000015030000}">
      <text>
        <r>
          <rPr>
            <sz val="11"/>
            <color theme="1"/>
            <rFont val="Calibri"/>
            <family val="2"/>
            <scheme val="minor"/>
          </rPr>
          <t>Introduzca un codigo UNSPSC</t>
        </r>
      </text>
    </comment>
    <comment ref="B551" authorId="1" shapeId="0" xr:uid="{00000000-0006-0000-0100-000016030000}">
      <text>
        <r>
          <rPr>
            <sz val="11"/>
            <color theme="1"/>
            <rFont val="Calibri"/>
            <family val="2"/>
            <scheme val="minor"/>
          </rPr>
          <t>Descripción calculada automáticamente a partir de código del artículo</t>
        </r>
      </text>
    </comment>
    <comment ref="C551" authorId="1" shapeId="0" xr:uid="{00000000-0006-0000-0100-000017030000}">
      <text>
        <r>
          <rPr>
            <sz val="11"/>
            <color theme="1"/>
            <rFont val="Calibri"/>
            <family val="2"/>
            <scheme val="minor"/>
          </rPr>
          <t>Seleccione un valor de la lista</t>
        </r>
      </text>
    </comment>
    <comment ref="D551" authorId="1" shapeId="0" xr:uid="{00000000-0006-0000-0100-000018030000}">
      <text>
        <r>
          <rPr>
            <sz val="11"/>
            <color theme="1"/>
            <rFont val="Calibri"/>
            <family val="2"/>
            <scheme val="minor"/>
          </rPr>
          <t>Introduzca un número con dos decimales como máximo. Debe ser igual o mayor a la "Cantidad Real Consumida"</t>
        </r>
      </text>
    </comment>
    <comment ref="E551" authorId="1" shapeId="0" xr:uid="{00000000-0006-0000-0100-000019030000}">
      <text>
        <r>
          <rPr>
            <sz val="11"/>
            <color theme="1"/>
            <rFont val="Calibri"/>
            <family val="2"/>
            <scheme val="minor"/>
          </rPr>
          <t>Introduzca un número con dos decimales como máximo</t>
        </r>
      </text>
    </comment>
    <comment ref="F551" authorId="1" shapeId="0" xr:uid="{00000000-0006-0000-0100-00001A030000}">
      <text>
        <r>
          <rPr>
            <sz val="11"/>
            <color theme="1"/>
            <rFont val="Calibri"/>
            <family val="2"/>
            <scheme val="minor"/>
          </rPr>
          <t>Monto calculado automáticamente por el sistema</t>
        </r>
      </text>
    </comment>
    <comment ref="A557" authorId="1" shapeId="0" xr:uid="{00000000-0006-0000-0100-00001B030000}">
      <text>
        <r>
          <rPr>
            <sz val="11"/>
            <color theme="1"/>
            <rFont val="Calibri"/>
            <family val="2"/>
            <scheme val="minor"/>
          </rPr>
          <t>Introducir un texto con el nombre o referencia de la contratación</t>
        </r>
      </text>
    </comment>
    <comment ref="B557" authorId="1" shapeId="0" xr:uid="{00000000-0006-0000-0100-00001C030000}">
      <text>
        <r>
          <rPr>
            <sz val="11"/>
            <color theme="1"/>
            <rFont val="Calibri"/>
            <family val="2"/>
            <scheme val="minor"/>
          </rPr>
          <t>Introduzca un texto con la finalidad de la contratación</t>
        </r>
      </text>
    </comment>
    <comment ref="C557" authorId="1" shapeId="0" xr:uid="{00000000-0006-0000-0100-00001D030000}">
      <text>
        <r>
          <rPr>
            <sz val="11"/>
            <color theme="1"/>
            <rFont val="Calibri"/>
            <family val="2"/>
            <scheme val="minor"/>
          </rPr>
          <t>Seleccionar un valor del listado</t>
        </r>
      </text>
    </comment>
    <comment ref="D557" authorId="1" shapeId="0" xr:uid="{00000000-0006-0000-0100-00001E030000}">
      <text>
        <r>
          <rPr>
            <sz val="11"/>
            <color theme="1"/>
            <rFont val="Calibri"/>
            <family val="2"/>
            <scheme val="minor"/>
          </rPr>
          <t>Seleccione el tipo de procedimiento</t>
        </r>
      </text>
    </comment>
    <comment ref="E557" authorId="1" shapeId="0" xr:uid="{00000000-0006-0000-0100-00001F030000}">
      <text>
        <r>
          <rPr>
            <sz val="11"/>
            <color theme="1"/>
            <rFont val="Calibri"/>
            <family val="2"/>
            <scheme val="minor"/>
          </rPr>
          <t>Seleccione un valor de la lista</t>
        </r>
      </text>
    </comment>
    <comment ref="F557" authorId="1" shapeId="0" xr:uid="{00000000-0006-0000-0100-000020030000}">
      <text>
        <r>
          <rPr>
            <sz val="11"/>
            <color theme="1"/>
            <rFont val="Calibri"/>
            <family val="2"/>
            <scheme val="minor"/>
          </rPr>
          <t>Introduzca el código SNIP</t>
        </r>
      </text>
    </comment>
    <comment ref="C558" authorId="1" shapeId="0" xr:uid="{00000000-0006-0000-0100-000021030000}">
      <text>
        <r>
          <rPr>
            <sz val="11"/>
            <color theme="1"/>
            <rFont val="Calibri"/>
            <family val="2"/>
            <scheme val="minor"/>
          </rPr>
          <t>Introduzca la fecha de inicio del proceso, en formato dd-mm-aaaa</t>
        </r>
      </text>
    </comment>
    <comment ref="F558"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23030000}">
      <text/>
    </comment>
    <comment ref="C560" authorId="1" shapeId="0" xr:uid="{00000000-0006-0000-0100-000024030000}">
      <text>
        <r>
          <rPr>
            <sz val="11"/>
            <color theme="1"/>
            <rFont val="Calibri"/>
            <family val="2"/>
            <scheme val="minor"/>
          </rPr>
          <t>Introduzca la fecha prevista de adjudicación, en formato dd-mm-aaaa</t>
        </r>
      </text>
    </comment>
    <comment ref="F560" authorId="1" shapeId="0" xr:uid="{00000000-0006-0000-0100-000025030000}">
      <text/>
    </comment>
    <comment ref="F561" authorId="1" shapeId="0" xr:uid="{00000000-0006-0000-0100-000026030000}">
      <text/>
    </comment>
    <comment ref="A563" authorId="1" shapeId="0" xr:uid="{00000000-0006-0000-0100-000027030000}">
      <text>
        <r>
          <rPr>
            <sz val="11"/>
            <color theme="1"/>
            <rFont val="Calibri"/>
            <family val="2"/>
            <scheme val="minor"/>
          </rPr>
          <t>Introduzca un codigo UNSPSC</t>
        </r>
      </text>
    </comment>
    <comment ref="B563" authorId="1" shapeId="0" xr:uid="{00000000-0006-0000-0100-000028030000}">
      <text>
        <r>
          <rPr>
            <sz val="11"/>
            <color theme="1"/>
            <rFont val="Calibri"/>
            <family val="2"/>
            <scheme val="minor"/>
          </rPr>
          <t>Descripción calculada automáticamente a partir de código del artículo</t>
        </r>
      </text>
    </comment>
    <comment ref="C563" authorId="1" shapeId="0" xr:uid="{00000000-0006-0000-0100-000029030000}">
      <text>
        <r>
          <rPr>
            <sz val="11"/>
            <color theme="1"/>
            <rFont val="Calibri"/>
            <family val="2"/>
            <scheme val="minor"/>
          </rPr>
          <t>Seleccione un valor de la lista</t>
        </r>
      </text>
    </comment>
    <comment ref="D563" authorId="1" shapeId="0" xr:uid="{00000000-0006-0000-0100-00002A030000}">
      <text>
        <r>
          <rPr>
            <sz val="11"/>
            <color theme="1"/>
            <rFont val="Calibri"/>
            <family val="2"/>
            <scheme val="minor"/>
          </rPr>
          <t>Introduzca un número con dos decimales como máximo. Debe ser igual o mayor a la "Cantidad Real Consumida"</t>
        </r>
      </text>
    </comment>
    <comment ref="E563" authorId="1" shapeId="0" xr:uid="{00000000-0006-0000-0100-00002B030000}">
      <text>
        <r>
          <rPr>
            <sz val="11"/>
            <color theme="1"/>
            <rFont val="Calibri"/>
            <family val="2"/>
            <scheme val="minor"/>
          </rPr>
          <t>Introduzca un número con dos decimales como máximo</t>
        </r>
      </text>
    </comment>
    <comment ref="F563" authorId="1" shapeId="0" xr:uid="{00000000-0006-0000-0100-00002C030000}">
      <text>
        <r>
          <rPr>
            <sz val="11"/>
            <color theme="1"/>
            <rFont val="Calibri"/>
            <family val="2"/>
            <scheme val="minor"/>
          </rPr>
          <t>Monto calculado automáticamente por el sistema</t>
        </r>
      </text>
    </comment>
    <comment ref="A576" authorId="1" shapeId="0" xr:uid="{00000000-0006-0000-0100-00002D030000}">
      <text>
        <r>
          <rPr>
            <sz val="11"/>
            <color theme="1"/>
            <rFont val="Calibri"/>
            <family val="2"/>
            <scheme val="minor"/>
          </rPr>
          <t>Introducir un texto con el nombre o referencia de la contratación</t>
        </r>
      </text>
    </comment>
    <comment ref="B576" authorId="1" shapeId="0" xr:uid="{00000000-0006-0000-0100-00002E030000}">
      <text>
        <r>
          <rPr>
            <sz val="11"/>
            <color theme="1"/>
            <rFont val="Calibri"/>
            <family val="2"/>
            <scheme val="minor"/>
          </rPr>
          <t>Introduzca un texto con la finalidad de la contratación</t>
        </r>
      </text>
    </comment>
    <comment ref="C576" authorId="1" shapeId="0" xr:uid="{00000000-0006-0000-0100-00002F030000}">
      <text>
        <r>
          <rPr>
            <sz val="11"/>
            <color theme="1"/>
            <rFont val="Calibri"/>
            <family val="2"/>
            <scheme val="minor"/>
          </rPr>
          <t>Seleccionar un valor del listado</t>
        </r>
      </text>
    </comment>
    <comment ref="D576" authorId="1" shapeId="0" xr:uid="{00000000-0006-0000-0100-000030030000}">
      <text>
        <r>
          <rPr>
            <sz val="11"/>
            <color theme="1"/>
            <rFont val="Calibri"/>
            <family val="2"/>
            <scheme val="minor"/>
          </rPr>
          <t>Seleccione el tipo de procedimiento</t>
        </r>
      </text>
    </comment>
    <comment ref="E576" authorId="1" shapeId="0" xr:uid="{00000000-0006-0000-0100-000031030000}">
      <text>
        <r>
          <rPr>
            <sz val="11"/>
            <color theme="1"/>
            <rFont val="Calibri"/>
            <family val="2"/>
            <scheme val="minor"/>
          </rPr>
          <t>Seleccione un valor de la lista</t>
        </r>
      </text>
    </comment>
    <comment ref="F576" authorId="1" shapeId="0" xr:uid="{00000000-0006-0000-0100-000032030000}">
      <text>
        <r>
          <rPr>
            <sz val="11"/>
            <color theme="1"/>
            <rFont val="Calibri"/>
            <family val="2"/>
            <scheme val="minor"/>
          </rPr>
          <t>Introduzca el código SNIP</t>
        </r>
      </text>
    </comment>
    <comment ref="C577" authorId="1" shapeId="0" xr:uid="{00000000-0006-0000-0100-000033030000}">
      <text>
        <r>
          <rPr>
            <sz val="11"/>
            <color theme="1"/>
            <rFont val="Calibri"/>
            <family val="2"/>
            <scheme val="minor"/>
          </rPr>
          <t>Introduzca la fecha de inicio del proceso, en formato dd-mm-aaaa</t>
        </r>
      </text>
    </comment>
    <comment ref="F577"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35030000}">
      <text/>
    </comment>
    <comment ref="C579" authorId="1" shapeId="0" xr:uid="{00000000-0006-0000-0100-000036030000}">
      <text>
        <r>
          <rPr>
            <sz val="11"/>
            <color theme="1"/>
            <rFont val="Calibri"/>
            <family val="2"/>
            <scheme val="minor"/>
          </rPr>
          <t>Introduzca la fecha prevista de adjudicación, en formato dd-mm-aaaa</t>
        </r>
      </text>
    </comment>
    <comment ref="F579" authorId="1" shapeId="0" xr:uid="{00000000-0006-0000-0100-000037030000}">
      <text/>
    </comment>
    <comment ref="F580" authorId="1" shapeId="0" xr:uid="{00000000-0006-0000-0100-000038030000}">
      <text/>
    </comment>
    <comment ref="A582" authorId="1" shapeId="0" xr:uid="{00000000-0006-0000-0100-000039030000}">
      <text>
        <r>
          <rPr>
            <sz val="11"/>
            <color theme="1"/>
            <rFont val="Calibri"/>
            <family val="2"/>
            <scheme val="minor"/>
          </rPr>
          <t>Introduzca un codigo UNSPSC</t>
        </r>
      </text>
    </comment>
    <comment ref="B582" authorId="1" shapeId="0" xr:uid="{00000000-0006-0000-0100-00003A030000}">
      <text>
        <r>
          <rPr>
            <sz val="11"/>
            <color theme="1"/>
            <rFont val="Calibri"/>
            <family val="2"/>
            <scheme val="minor"/>
          </rPr>
          <t>Descripción calculada automáticamente a partir de código del artículo</t>
        </r>
      </text>
    </comment>
    <comment ref="C582" authorId="1" shapeId="0" xr:uid="{00000000-0006-0000-0100-00003B030000}">
      <text>
        <r>
          <rPr>
            <sz val="11"/>
            <color theme="1"/>
            <rFont val="Calibri"/>
            <family val="2"/>
            <scheme val="minor"/>
          </rPr>
          <t>Seleccione un valor de la lista</t>
        </r>
      </text>
    </comment>
    <comment ref="D582" authorId="1" shapeId="0" xr:uid="{00000000-0006-0000-0100-00003C030000}">
      <text>
        <r>
          <rPr>
            <sz val="11"/>
            <color theme="1"/>
            <rFont val="Calibri"/>
            <family val="2"/>
            <scheme val="minor"/>
          </rPr>
          <t>Introduzca un número con dos decimales como máximo. Debe ser igual o mayor a la "Cantidad Real Consumida"</t>
        </r>
      </text>
    </comment>
    <comment ref="E582" authorId="1" shapeId="0" xr:uid="{00000000-0006-0000-0100-00003D030000}">
      <text>
        <r>
          <rPr>
            <sz val="11"/>
            <color theme="1"/>
            <rFont val="Calibri"/>
            <family val="2"/>
            <scheme val="minor"/>
          </rPr>
          <t>Introduzca un número con dos decimales como máximo</t>
        </r>
      </text>
    </comment>
    <comment ref="F582" authorId="1" shapeId="0" xr:uid="{00000000-0006-0000-0100-00003E030000}">
      <text>
        <r>
          <rPr>
            <sz val="11"/>
            <color theme="1"/>
            <rFont val="Calibri"/>
            <family val="2"/>
            <scheme val="minor"/>
          </rPr>
          <t>Monto calculado automáticamente por el sistema</t>
        </r>
      </text>
    </comment>
    <comment ref="A589" authorId="1" shapeId="0" xr:uid="{00000000-0006-0000-0100-00003F030000}">
      <text>
        <r>
          <rPr>
            <sz val="11"/>
            <color theme="1"/>
            <rFont val="Calibri"/>
            <family val="2"/>
            <scheme val="minor"/>
          </rPr>
          <t>Introducir un texto con el nombre o referencia de la contratación</t>
        </r>
      </text>
    </comment>
    <comment ref="B589" authorId="1" shapeId="0" xr:uid="{00000000-0006-0000-0100-000040030000}">
      <text>
        <r>
          <rPr>
            <sz val="11"/>
            <color theme="1"/>
            <rFont val="Calibri"/>
            <family val="2"/>
            <scheme val="minor"/>
          </rPr>
          <t>Introduzca un texto con la finalidad de la contratación</t>
        </r>
      </text>
    </comment>
    <comment ref="C589" authorId="1" shapeId="0" xr:uid="{00000000-0006-0000-0100-000041030000}">
      <text>
        <r>
          <rPr>
            <sz val="11"/>
            <color theme="1"/>
            <rFont val="Calibri"/>
            <family val="2"/>
            <scheme val="minor"/>
          </rPr>
          <t>Seleccionar un valor del listado</t>
        </r>
      </text>
    </comment>
    <comment ref="D589" authorId="1" shapeId="0" xr:uid="{00000000-0006-0000-0100-000042030000}">
      <text>
        <r>
          <rPr>
            <sz val="11"/>
            <color theme="1"/>
            <rFont val="Calibri"/>
            <family val="2"/>
            <scheme val="minor"/>
          </rPr>
          <t>Seleccione el tipo de procedimiento</t>
        </r>
      </text>
    </comment>
    <comment ref="E589" authorId="1" shapeId="0" xr:uid="{00000000-0006-0000-0100-000043030000}">
      <text>
        <r>
          <rPr>
            <sz val="11"/>
            <color theme="1"/>
            <rFont val="Calibri"/>
            <family val="2"/>
            <scheme val="minor"/>
          </rPr>
          <t>Seleccione un valor de la lista</t>
        </r>
      </text>
    </comment>
    <comment ref="F589" authorId="1" shapeId="0" xr:uid="{00000000-0006-0000-0100-000044030000}">
      <text>
        <r>
          <rPr>
            <sz val="11"/>
            <color theme="1"/>
            <rFont val="Calibri"/>
            <family val="2"/>
            <scheme val="minor"/>
          </rPr>
          <t>Introduzca el código SNIP</t>
        </r>
      </text>
    </comment>
    <comment ref="C590" authorId="1" shapeId="0" xr:uid="{00000000-0006-0000-0100-000045030000}">
      <text>
        <r>
          <rPr>
            <sz val="11"/>
            <color theme="1"/>
            <rFont val="Calibri"/>
            <family val="2"/>
            <scheme val="minor"/>
          </rPr>
          <t>Introduzca la fecha de inicio del proceso, en formato dd-mm-aaaa</t>
        </r>
      </text>
    </comment>
    <comment ref="F590"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00000000-0006-0000-0100-000047030000}">
      <text/>
    </comment>
    <comment ref="C592" authorId="1" shapeId="0" xr:uid="{00000000-0006-0000-0100-000048030000}">
      <text>
        <r>
          <rPr>
            <sz val="11"/>
            <color theme="1"/>
            <rFont val="Calibri"/>
            <family val="2"/>
            <scheme val="minor"/>
          </rPr>
          <t>Introduzca la fecha prevista de adjudicación, en formato dd-mm-aaaa</t>
        </r>
      </text>
    </comment>
    <comment ref="F592" authorId="1" shapeId="0" xr:uid="{00000000-0006-0000-0100-000049030000}">
      <text/>
    </comment>
    <comment ref="F593" authorId="1" shapeId="0" xr:uid="{00000000-0006-0000-0100-00004A030000}">
      <text/>
    </comment>
    <comment ref="A595" authorId="1" shapeId="0" xr:uid="{00000000-0006-0000-0100-00004B030000}">
      <text>
        <r>
          <rPr>
            <sz val="11"/>
            <color theme="1"/>
            <rFont val="Calibri"/>
            <family val="2"/>
            <scheme val="minor"/>
          </rPr>
          <t>Introduzca un codigo UNSPSC</t>
        </r>
      </text>
    </comment>
    <comment ref="B595" authorId="1" shapeId="0" xr:uid="{00000000-0006-0000-0100-00004C030000}">
      <text>
        <r>
          <rPr>
            <sz val="11"/>
            <color theme="1"/>
            <rFont val="Calibri"/>
            <family val="2"/>
            <scheme val="minor"/>
          </rPr>
          <t>Descripción calculada automáticamente a partir de código del artículo</t>
        </r>
      </text>
    </comment>
    <comment ref="C595" authorId="1" shapeId="0" xr:uid="{00000000-0006-0000-0100-00004D030000}">
      <text>
        <r>
          <rPr>
            <sz val="11"/>
            <color theme="1"/>
            <rFont val="Calibri"/>
            <family val="2"/>
            <scheme val="minor"/>
          </rPr>
          <t>Seleccione un valor de la lista</t>
        </r>
      </text>
    </comment>
    <comment ref="D595" authorId="1" shapeId="0" xr:uid="{00000000-0006-0000-0100-00004E030000}">
      <text>
        <r>
          <rPr>
            <sz val="11"/>
            <color theme="1"/>
            <rFont val="Calibri"/>
            <family val="2"/>
            <scheme val="minor"/>
          </rPr>
          <t>Introduzca un número con dos decimales como máximo. Debe ser igual o mayor a la "Cantidad Real Consumida"</t>
        </r>
      </text>
    </comment>
    <comment ref="E595" authorId="1" shapeId="0" xr:uid="{00000000-0006-0000-0100-00004F030000}">
      <text>
        <r>
          <rPr>
            <sz val="11"/>
            <color theme="1"/>
            <rFont val="Calibri"/>
            <family val="2"/>
            <scheme val="minor"/>
          </rPr>
          <t>Introduzca un número con dos decimales como máximo</t>
        </r>
      </text>
    </comment>
    <comment ref="F595" authorId="1" shapeId="0" xr:uid="{00000000-0006-0000-0100-000050030000}">
      <text>
        <r>
          <rPr>
            <sz val="11"/>
            <color theme="1"/>
            <rFont val="Calibri"/>
            <family val="2"/>
            <scheme val="minor"/>
          </rPr>
          <t>Monto calculado automáticamente por el sistema</t>
        </r>
      </text>
    </comment>
    <comment ref="A602" authorId="1" shapeId="0" xr:uid="{00000000-0006-0000-0100-000051030000}">
      <text>
        <r>
          <rPr>
            <sz val="11"/>
            <color theme="1"/>
            <rFont val="Calibri"/>
            <family val="2"/>
            <scheme val="minor"/>
          </rPr>
          <t>Introducir un texto con el nombre o referencia de la contratación</t>
        </r>
      </text>
    </comment>
    <comment ref="B602" authorId="1" shapeId="0" xr:uid="{00000000-0006-0000-0100-000052030000}">
      <text>
        <r>
          <rPr>
            <sz val="11"/>
            <color theme="1"/>
            <rFont val="Calibri"/>
            <family val="2"/>
            <scheme val="minor"/>
          </rPr>
          <t>Introduzca un texto con la finalidad de la contratación</t>
        </r>
      </text>
    </comment>
    <comment ref="C602" authorId="1" shapeId="0" xr:uid="{00000000-0006-0000-0100-000053030000}">
      <text>
        <r>
          <rPr>
            <sz val="11"/>
            <color theme="1"/>
            <rFont val="Calibri"/>
            <family val="2"/>
            <scheme val="minor"/>
          </rPr>
          <t>Seleccionar un valor del listado</t>
        </r>
      </text>
    </comment>
    <comment ref="D602" authorId="1" shapeId="0" xr:uid="{00000000-0006-0000-0100-000054030000}">
      <text>
        <r>
          <rPr>
            <sz val="11"/>
            <color theme="1"/>
            <rFont val="Calibri"/>
            <family val="2"/>
            <scheme val="minor"/>
          </rPr>
          <t>Seleccione el tipo de procedimiento</t>
        </r>
      </text>
    </comment>
    <comment ref="E602" authorId="1" shapeId="0" xr:uid="{00000000-0006-0000-0100-000055030000}">
      <text>
        <r>
          <rPr>
            <sz val="11"/>
            <color theme="1"/>
            <rFont val="Calibri"/>
            <family val="2"/>
            <scheme val="minor"/>
          </rPr>
          <t>Seleccione un valor de la lista</t>
        </r>
      </text>
    </comment>
    <comment ref="F602" authorId="1" shapeId="0" xr:uid="{00000000-0006-0000-0100-000056030000}">
      <text>
        <r>
          <rPr>
            <sz val="11"/>
            <color theme="1"/>
            <rFont val="Calibri"/>
            <family val="2"/>
            <scheme val="minor"/>
          </rPr>
          <t>Introduzca el código SNIP</t>
        </r>
      </text>
    </comment>
    <comment ref="C603" authorId="1" shapeId="0" xr:uid="{00000000-0006-0000-0100-000057030000}">
      <text>
        <r>
          <rPr>
            <sz val="11"/>
            <color theme="1"/>
            <rFont val="Calibri"/>
            <family val="2"/>
            <scheme val="minor"/>
          </rPr>
          <t>Introduzca la fecha de inicio del proceso, en formato dd-mm-aaaa</t>
        </r>
      </text>
    </comment>
    <comment ref="F603"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59030000}">
      <text/>
    </comment>
    <comment ref="C605" authorId="1" shapeId="0" xr:uid="{00000000-0006-0000-0100-00005A030000}">
      <text>
        <r>
          <rPr>
            <sz val="11"/>
            <color theme="1"/>
            <rFont val="Calibri"/>
            <family val="2"/>
            <scheme val="minor"/>
          </rPr>
          <t>Introduzca la fecha prevista de adjudicación, en formato dd-mm-aaaa</t>
        </r>
      </text>
    </comment>
    <comment ref="F605" authorId="1" shapeId="0" xr:uid="{00000000-0006-0000-0100-00005B030000}">
      <text/>
    </comment>
    <comment ref="F606" authorId="1" shapeId="0" xr:uid="{00000000-0006-0000-0100-00005C030000}">
      <text/>
    </comment>
    <comment ref="A608" authorId="1" shapeId="0" xr:uid="{00000000-0006-0000-0100-00005D030000}">
      <text>
        <r>
          <rPr>
            <sz val="11"/>
            <color theme="1"/>
            <rFont val="Calibri"/>
            <family val="2"/>
            <scheme val="minor"/>
          </rPr>
          <t>Introduzca un codigo UNSPSC</t>
        </r>
      </text>
    </comment>
    <comment ref="B608" authorId="1" shapeId="0" xr:uid="{00000000-0006-0000-0100-00005E030000}">
      <text>
        <r>
          <rPr>
            <sz val="11"/>
            <color theme="1"/>
            <rFont val="Calibri"/>
            <family val="2"/>
            <scheme val="minor"/>
          </rPr>
          <t>Descripción calculada automáticamente a partir de código del artículo</t>
        </r>
      </text>
    </comment>
    <comment ref="C608" authorId="1" shapeId="0" xr:uid="{00000000-0006-0000-0100-00005F030000}">
      <text>
        <r>
          <rPr>
            <sz val="11"/>
            <color theme="1"/>
            <rFont val="Calibri"/>
            <family val="2"/>
            <scheme val="minor"/>
          </rPr>
          <t>Seleccione un valor de la lista</t>
        </r>
      </text>
    </comment>
    <comment ref="D608" authorId="1" shapeId="0" xr:uid="{00000000-0006-0000-0100-000060030000}">
      <text>
        <r>
          <rPr>
            <sz val="11"/>
            <color theme="1"/>
            <rFont val="Calibri"/>
            <family val="2"/>
            <scheme val="minor"/>
          </rPr>
          <t>Introduzca un número con dos decimales como máximo. Debe ser igual o mayor a la "Cantidad Real Consumida"</t>
        </r>
      </text>
    </comment>
    <comment ref="E608" authorId="1" shapeId="0" xr:uid="{00000000-0006-0000-0100-000061030000}">
      <text>
        <r>
          <rPr>
            <sz val="11"/>
            <color theme="1"/>
            <rFont val="Calibri"/>
            <family val="2"/>
            <scheme val="minor"/>
          </rPr>
          <t>Introduzca un número con dos decimales como máximo</t>
        </r>
      </text>
    </comment>
    <comment ref="F608" authorId="1" shapeId="0" xr:uid="{00000000-0006-0000-0100-000062030000}">
      <text>
        <r>
          <rPr>
            <sz val="11"/>
            <color theme="1"/>
            <rFont val="Calibri"/>
            <family val="2"/>
            <scheme val="minor"/>
          </rPr>
          <t>Monto calculado automáticamente por el sistema</t>
        </r>
      </text>
    </comment>
    <comment ref="A615" authorId="1" shapeId="0" xr:uid="{00000000-0006-0000-0100-000063030000}">
      <text>
        <r>
          <rPr>
            <sz val="11"/>
            <color theme="1"/>
            <rFont val="Calibri"/>
            <family val="2"/>
            <scheme val="minor"/>
          </rPr>
          <t>Introducir un texto con el nombre o referencia de la contratación</t>
        </r>
      </text>
    </comment>
    <comment ref="B615" authorId="1" shapeId="0" xr:uid="{00000000-0006-0000-0100-000064030000}">
      <text>
        <r>
          <rPr>
            <sz val="11"/>
            <color theme="1"/>
            <rFont val="Calibri"/>
            <family val="2"/>
            <scheme val="minor"/>
          </rPr>
          <t>Introduzca un texto con la finalidad de la contratación</t>
        </r>
      </text>
    </comment>
    <comment ref="C615" authorId="1" shapeId="0" xr:uid="{00000000-0006-0000-0100-000065030000}">
      <text>
        <r>
          <rPr>
            <sz val="11"/>
            <color theme="1"/>
            <rFont val="Calibri"/>
            <family val="2"/>
            <scheme val="minor"/>
          </rPr>
          <t>Seleccionar un valor del listado</t>
        </r>
      </text>
    </comment>
    <comment ref="D615" authorId="1" shapeId="0" xr:uid="{00000000-0006-0000-0100-000066030000}">
      <text>
        <r>
          <rPr>
            <sz val="11"/>
            <color theme="1"/>
            <rFont val="Calibri"/>
            <family val="2"/>
            <scheme val="minor"/>
          </rPr>
          <t>Seleccione el tipo de procedimiento</t>
        </r>
      </text>
    </comment>
    <comment ref="E615" authorId="1" shapeId="0" xr:uid="{00000000-0006-0000-0100-000067030000}">
      <text>
        <r>
          <rPr>
            <sz val="11"/>
            <color theme="1"/>
            <rFont val="Calibri"/>
            <family val="2"/>
            <scheme val="minor"/>
          </rPr>
          <t>Seleccione un valor de la lista</t>
        </r>
      </text>
    </comment>
    <comment ref="F615" authorId="1" shapeId="0" xr:uid="{00000000-0006-0000-0100-000068030000}">
      <text>
        <r>
          <rPr>
            <sz val="11"/>
            <color theme="1"/>
            <rFont val="Calibri"/>
            <family val="2"/>
            <scheme val="minor"/>
          </rPr>
          <t>Introduzca el código SNIP</t>
        </r>
      </text>
    </comment>
    <comment ref="C616" authorId="1" shapeId="0" xr:uid="{00000000-0006-0000-0100-000069030000}">
      <text>
        <r>
          <rPr>
            <sz val="11"/>
            <color theme="1"/>
            <rFont val="Calibri"/>
            <family val="2"/>
            <scheme val="minor"/>
          </rPr>
          <t>Introduzca la fecha de inicio del proceso, en formato dd-mm-aaaa</t>
        </r>
      </text>
    </comment>
    <comment ref="F616"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1" shapeId="0" xr:uid="{00000000-0006-0000-0100-00006B030000}">
      <text/>
    </comment>
    <comment ref="C618" authorId="1" shapeId="0" xr:uid="{00000000-0006-0000-0100-00006C030000}">
      <text>
        <r>
          <rPr>
            <sz val="11"/>
            <color theme="1"/>
            <rFont val="Calibri"/>
            <family val="2"/>
            <scheme val="minor"/>
          </rPr>
          <t>Introduzca la fecha prevista de adjudicación, en formato dd-mm-aaaa</t>
        </r>
      </text>
    </comment>
    <comment ref="F618" authorId="1" shapeId="0" xr:uid="{00000000-0006-0000-0100-00006D030000}">
      <text/>
    </comment>
    <comment ref="F619" authorId="1" shapeId="0" xr:uid="{00000000-0006-0000-0100-00006E030000}">
      <text/>
    </comment>
    <comment ref="A621" authorId="1" shapeId="0" xr:uid="{00000000-0006-0000-0100-00006F030000}">
      <text>
        <r>
          <rPr>
            <sz val="11"/>
            <color theme="1"/>
            <rFont val="Calibri"/>
            <family val="2"/>
            <scheme val="minor"/>
          </rPr>
          <t>Introduzca un codigo UNSPSC</t>
        </r>
      </text>
    </comment>
    <comment ref="B621" authorId="1" shapeId="0" xr:uid="{00000000-0006-0000-0100-000070030000}">
      <text>
        <r>
          <rPr>
            <sz val="11"/>
            <color theme="1"/>
            <rFont val="Calibri"/>
            <family val="2"/>
            <scheme val="minor"/>
          </rPr>
          <t>Descripción calculada automáticamente a partir de código del artículo</t>
        </r>
      </text>
    </comment>
    <comment ref="C621" authorId="1" shapeId="0" xr:uid="{00000000-0006-0000-0100-000071030000}">
      <text>
        <r>
          <rPr>
            <sz val="11"/>
            <color theme="1"/>
            <rFont val="Calibri"/>
            <family val="2"/>
            <scheme val="minor"/>
          </rPr>
          <t>Seleccione un valor de la lista</t>
        </r>
      </text>
    </comment>
    <comment ref="D621" authorId="1" shapeId="0" xr:uid="{00000000-0006-0000-0100-000072030000}">
      <text>
        <r>
          <rPr>
            <sz val="11"/>
            <color theme="1"/>
            <rFont val="Calibri"/>
            <family val="2"/>
            <scheme val="minor"/>
          </rPr>
          <t>Introduzca un número con dos decimales como máximo. Debe ser igual o mayor a la "Cantidad Real Consumida"</t>
        </r>
      </text>
    </comment>
    <comment ref="E621" authorId="1" shapeId="0" xr:uid="{00000000-0006-0000-0100-000073030000}">
      <text>
        <r>
          <rPr>
            <sz val="11"/>
            <color theme="1"/>
            <rFont val="Calibri"/>
            <family val="2"/>
            <scheme val="minor"/>
          </rPr>
          <t>Introduzca un número con dos decimales como máximo</t>
        </r>
      </text>
    </comment>
    <comment ref="F621" authorId="1" shapeId="0" xr:uid="{00000000-0006-0000-0100-000074030000}">
      <text>
        <r>
          <rPr>
            <sz val="11"/>
            <color theme="1"/>
            <rFont val="Calibri"/>
            <family val="2"/>
            <scheme val="minor"/>
          </rPr>
          <t>Monto calculado automáticamente por el sistema</t>
        </r>
      </text>
    </comment>
    <comment ref="A627" authorId="1" shapeId="0" xr:uid="{00000000-0006-0000-0100-000075030000}">
      <text>
        <r>
          <rPr>
            <sz val="11"/>
            <color theme="1"/>
            <rFont val="Calibri"/>
            <family val="2"/>
            <scheme val="minor"/>
          </rPr>
          <t>Introducir un texto con el nombre o referencia de la contratación</t>
        </r>
      </text>
    </comment>
    <comment ref="B627" authorId="1" shapeId="0" xr:uid="{00000000-0006-0000-0100-000076030000}">
      <text>
        <r>
          <rPr>
            <sz val="11"/>
            <color theme="1"/>
            <rFont val="Calibri"/>
            <family val="2"/>
            <scheme val="minor"/>
          </rPr>
          <t>Introduzca un texto con la finalidad de la contratación</t>
        </r>
      </text>
    </comment>
    <comment ref="C627" authorId="1" shapeId="0" xr:uid="{00000000-0006-0000-0100-000077030000}">
      <text>
        <r>
          <rPr>
            <sz val="11"/>
            <color theme="1"/>
            <rFont val="Calibri"/>
            <family val="2"/>
            <scheme val="minor"/>
          </rPr>
          <t>Seleccionar un valor del listado</t>
        </r>
      </text>
    </comment>
    <comment ref="D627" authorId="1" shapeId="0" xr:uid="{00000000-0006-0000-0100-000078030000}">
      <text>
        <r>
          <rPr>
            <sz val="11"/>
            <color theme="1"/>
            <rFont val="Calibri"/>
            <family val="2"/>
            <scheme val="minor"/>
          </rPr>
          <t>Seleccione el tipo de procedimiento</t>
        </r>
      </text>
    </comment>
    <comment ref="E627" authorId="1" shapeId="0" xr:uid="{00000000-0006-0000-0100-000079030000}">
      <text>
        <r>
          <rPr>
            <sz val="11"/>
            <color theme="1"/>
            <rFont val="Calibri"/>
            <family val="2"/>
            <scheme val="minor"/>
          </rPr>
          <t>Seleccione un valor de la lista</t>
        </r>
      </text>
    </comment>
    <comment ref="F627" authorId="1" shapeId="0" xr:uid="{00000000-0006-0000-0100-00007A030000}">
      <text>
        <r>
          <rPr>
            <sz val="11"/>
            <color theme="1"/>
            <rFont val="Calibri"/>
            <family val="2"/>
            <scheme val="minor"/>
          </rPr>
          <t>Introduzca el código SNIP</t>
        </r>
      </text>
    </comment>
    <comment ref="C628" authorId="1" shapeId="0" xr:uid="{00000000-0006-0000-0100-00007B030000}">
      <text>
        <r>
          <rPr>
            <sz val="11"/>
            <color theme="1"/>
            <rFont val="Calibri"/>
            <family val="2"/>
            <scheme val="minor"/>
          </rPr>
          <t>Introduzca la fecha de inicio del proceso, en formato dd-mm-aaaa</t>
        </r>
      </text>
    </comment>
    <comment ref="F628"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1" shapeId="0" xr:uid="{00000000-0006-0000-0100-00007D030000}">
      <text/>
    </comment>
    <comment ref="C630" authorId="1" shapeId="0" xr:uid="{00000000-0006-0000-0100-00007E030000}">
      <text>
        <r>
          <rPr>
            <sz val="11"/>
            <color theme="1"/>
            <rFont val="Calibri"/>
            <family val="2"/>
            <scheme val="minor"/>
          </rPr>
          <t>Introduzca la fecha prevista de adjudicación, en formato dd-mm-aaaa</t>
        </r>
      </text>
    </comment>
    <comment ref="F630" authorId="1" shapeId="0" xr:uid="{00000000-0006-0000-0100-00007F030000}">
      <text/>
    </comment>
    <comment ref="F631" authorId="1" shapeId="0" xr:uid="{00000000-0006-0000-0100-000080030000}">
      <text/>
    </comment>
    <comment ref="A633" authorId="1" shapeId="0" xr:uid="{00000000-0006-0000-0100-000081030000}">
      <text>
        <r>
          <rPr>
            <sz val="11"/>
            <color theme="1"/>
            <rFont val="Calibri"/>
            <family val="2"/>
            <scheme val="minor"/>
          </rPr>
          <t>Introduzca un codigo UNSPSC</t>
        </r>
      </text>
    </comment>
    <comment ref="B633" authorId="1" shapeId="0" xr:uid="{00000000-0006-0000-0100-000082030000}">
      <text>
        <r>
          <rPr>
            <sz val="11"/>
            <color theme="1"/>
            <rFont val="Calibri"/>
            <family val="2"/>
            <scheme val="minor"/>
          </rPr>
          <t>Descripción calculada automáticamente a partir de código del artículo</t>
        </r>
      </text>
    </comment>
    <comment ref="C633" authorId="1" shapeId="0" xr:uid="{00000000-0006-0000-0100-000083030000}">
      <text>
        <r>
          <rPr>
            <sz val="11"/>
            <color theme="1"/>
            <rFont val="Calibri"/>
            <family val="2"/>
            <scheme val="minor"/>
          </rPr>
          <t>Seleccione un valor de la lista</t>
        </r>
      </text>
    </comment>
    <comment ref="D633" authorId="1" shapeId="0" xr:uid="{00000000-0006-0000-0100-000084030000}">
      <text>
        <r>
          <rPr>
            <sz val="11"/>
            <color theme="1"/>
            <rFont val="Calibri"/>
            <family val="2"/>
            <scheme val="minor"/>
          </rPr>
          <t>Introduzca un número con dos decimales como máximo. Debe ser igual o mayor a la "Cantidad Real Consumida"</t>
        </r>
      </text>
    </comment>
    <comment ref="E633" authorId="1" shapeId="0" xr:uid="{00000000-0006-0000-0100-000085030000}">
      <text>
        <r>
          <rPr>
            <sz val="11"/>
            <color theme="1"/>
            <rFont val="Calibri"/>
            <family val="2"/>
            <scheme val="minor"/>
          </rPr>
          <t>Introduzca un número con dos decimales como máximo</t>
        </r>
      </text>
    </comment>
    <comment ref="F633" authorId="1" shapeId="0" xr:uid="{00000000-0006-0000-0100-000086030000}">
      <text>
        <r>
          <rPr>
            <sz val="11"/>
            <color theme="1"/>
            <rFont val="Calibri"/>
            <family val="2"/>
            <scheme val="minor"/>
          </rPr>
          <t>Monto calculado automáticamente por el sistema</t>
        </r>
      </text>
    </comment>
    <comment ref="A639" authorId="1" shapeId="0" xr:uid="{00000000-0006-0000-0100-000087030000}">
      <text>
        <r>
          <rPr>
            <sz val="11"/>
            <color theme="1"/>
            <rFont val="Calibri"/>
            <family val="2"/>
            <scheme val="minor"/>
          </rPr>
          <t>Introducir un texto con el nombre o referencia de la contratación</t>
        </r>
      </text>
    </comment>
    <comment ref="B639" authorId="1" shapeId="0" xr:uid="{00000000-0006-0000-0100-000088030000}">
      <text>
        <r>
          <rPr>
            <sz val="11"/>
            <color theme="1"/>
            <rFont val="Calibri"/>
            <family val="2"/>
            <scheme val="minor"/>
          </rPr>
          <t>Introduzca un texto con la finalidad de la contratación</t>
        </r>
      </text>
    </comment>
    <comment ref="C639" authorId="1" shapeId="0" xr:uid="{00000000-0006-0000-0100-000089030000}">
      <text>
        <r>
          <rPr>
            <sz val="11"/>
            <color theme="1"/>
            <rFont val="Calibri"/>
            <family val="2"/>
            <scheme val="minor"/>
          </rPr>
          <t>Seleccionar un valor del listado</t>
        </r>
      </text>
    </comment>
    <comment ref="D639" authorId="1" shapeId="0" xr:uid="{00000000-0006-0000-0100-00008A030000}">
      <text>
        <r>
          <rPr>
            <sz val="11"/>
            <color theme="1"/>
            <rFont val="Calibri"/>
            <family val="2"/>
            <scheme val="minor"/>
          </rPr>
          <t>Seleccione el tipo de procedimiento</t>
        </r>
      </text>
    </comment>
    <comment ref="E639" authorId="1" shapeId="0" xr:uid="{00000000-0006-0000-0100-00008B030000}">
      <text>
        <r>
          <rPr>
            <sz val="11"/>
            <color theme="1"/>
            <rFont val="Calibri"/>
            <family val="2"/>
            <scheme val="minor"/>
          </rPr>
          <t>Seleccione un valor de la lista</t>
        </r>
      </text>
    </comment>
    <comment ref="F639" authorId="1" shapeId="0" xr:uid="{00000000-0006-0000-0100-00008C030000}">
      <text>
        <r>
          <rPr>
            <sz val="11"/>
            <color theme="1"/>
            <rFont val="Calibri"/>
            <family val="2"/>
            <scheme val="minor"/>
          </rPr>
          <t>Introduzca el código SNIP</t>
        </r>
      </text>
    </comment>
    <comment ref="C640" authorId="1" shapeId="0" xr:uid="{00000000-0006-0000-0100-00008D030000}">
      <text>
        <r>
          <rPr>
            <sz val="11"/>
            <color theme="1"/>
            <rFont val="Calibri"/>
            <family val="2"/>
            <scheme val="minor"/>
          </rPr>
          <t>Introduzca la fecha de inicio del proceso, en formato dd-mm-aaaa</t>
        </r>
      </text>
    </comment>
    <comment ref="F64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1" shapeId="0" xr:uid="{00000000-0006-0000-0100-00008F030000}">
      <text/>
    </comment>
    <comment ref="C642" authorId="1" shapeId="0" xr:uid="{00000000-0006-0000-0100-000090030000}">
      <text>
        <r>
          <rPr>
            <sz val="11"/>
            <color theme="1"/>
            <rFont val="Calibri"/>
            <family val="2"/>
            <scheme val="minor"/>
          </rPr>
          <t>Introduzca la fecha prevista de adjudicación, en formato dd-mm-aaaa</t>
        </r>
      </text>
    </comment>
    <comment ref="F642" authorId="1" shapeId="0" xr:uid="{00000000-0006-0000-0100-000091030000}">
      <text/>
    </comment>
    <comment ref="F643" authorId="1" shapeId="0" xr:uid="{00000000-0006-0000-0100-000092030000}">
      <text/>
    </comment>
    <comment ref="A645" authorId="1" shapeId="0" xr:uid="{00000000-0006-0000-0100-000093030000}">
      <text>
        <r>
          <rPr>
            <sz val="11"/>
            <color theme="1"/>
            <rFont val="Calibri"/>
            <family val="2"/>
            <scheme val="minor"/>
          </rPr>
          <t>Introduzca un codigo UNSPSC</t>
        </r>
      </text>
    </comment>
    <comment ref="B645" authorId="1" shapeId="0" xr:uid="{00000000-0006-0000-0100-000094030000}">
      <text>
        <r>
          <rPr>
            <sz val="11"/>
            <color theme="1"/>
            <rFont val="Calibri"/>
            <family val="2"/>
            <scheme val="minor"/>
          </rPr>
          <t>Descripción calculada automáticamente a partir de código del artículo</t>
        </r>
      </text>
    </comment>
    <comment ref="C645" authorId="1" shapeId="0" xr:uid="{00000000-0006-0000-0100-000095030000}">
      <text>
        <r>
          <rPr>
            <sz val="11"/>
            <color theme="1"/>
            <rFont val="Calibri"/>
            <family val="2"/>
            <scheme val="minor"/>
          </rPr>
          <t>Seleccione un valor de la lista</t>
        </r>
      </text>
    </comment>
    <comment ref="D645" authorId="1" shapeId="0" xr:uid="{00000000-0006-0000-0100-000096030000}">
      <text>
        <r>
          <rPr>
            <sz val="11"/>
            <color theme="1"/>
            <rFont val="Calibri"/>
            <family val="2"/>
            <scheme val="minor"/>
          </rPr>
          <t>Introduzca un número con dos decimales como máximo. Debe ser igual o mayor a la "Cantidad Real Consumida"</t>
        </r>
      </text>
    </comment>
    <comment ref="E645" authorId="1" shapeId="0" xr:uid="{00000000-0006-0000-0100-000097030000}">
      <text>
        <r>
          <rPr>
            <sz val="11"/>
            <color theme="1"/>
            <rFont val="Calibri"/>
            <family val="2"/>
            <scheme val="minor"/>
          </rPr>
          <t>Introduzca un número con dos decimales como máximo</t>
        </r>
      </text>
    </comment>
    <comment ref="F645" authorId="1" shapeId="0" xr:uid="{00000000-0006-0000-0100-000098030000}">
      <text>
        <r>
          <rPr>
            <sz val="11"/>
            <color theme="1"/>
            <rFont val="Calibri"/>
            <family val="2"/>
            <scheme val="minor"/>
          </rPr>
          <t>Monto calculado automáticamente por el sistema</t>
        </r>
      </text>
    </comment>
    <comment ref="A652" authorId="1" shapeId="0" xr:uid="{00000000-0006-0000-0100-000099030000}">
      <text>
        <r>
          <rPr>
            <sz val="11"/>
            <color theme="1"/>
            <rFont val="Calibri"/>
            <family val="2"/>
            <scheme val="minor"/>
          </rPr>
          <t>Introducir un texto con el nombre o referencia de la contratación</t>
        </r>
      </text>
    </comment>
    <comment ref="B652" authorId="1" shapeId="0" xr:uid="{00000000-0006-0000-0100-00009A030000}">
      <text>
        <r>
          <rPr>
            <sz val="11"/>
            <color theme="1"/>
            <rFont val="Calibri"/>
            <family val="2"/>
            <scheme val="minor"/>
          </rPr>
          <t>Introduzca un texto con la finalidad de la contratación</t>
        </r>
      </text>
    </comment>
    <comment ref="C652" authorId="1" shapeId="0" xr:uid="{00000000-0006-0000-0100-00009B030000}">
      <text>
        <r>
          <rPr>
            <sz val="11"/>
            <color theme="1"/>
            <rFont val="Calibri"/>
            <family val="2"/>
            <scheme val="minor"/>
          </rPr>
          <t>Seleccionar un valor del listado</t>
        </r>
      </text>
    </comment>
    <comment ref="D652" authorId="1" shapeId="0" xr:uid="{00000000-0006-0000-0100-00009C030000}">
      <text>
        <r>
          <rPr>
            <sz val="11"/>
            <color theme="1"/>
            <rFont val="Calibri"/>
            <family val="2"/>
            <scheme val="minor"/>
          </rPr>
          <t>Seleccione el tipo de procedimiento</t>
        </r>
      </text>
    </comment>
    <comment ref="E652" authorId="1" shapeId="0" xr:uid="{00000000-0006-0000-0100-00009D030000}">
      <text>
        <r>
          <rPr>
            <sz val="11"/>
            <color theme="1"/>
            <rFont val="Calibri"/>
            <family val="2"/>
            <scheme val="minor"/>
          </rPr>
          <t>Seleccione un valor de la lista</t>
        </r>
      </text>
    </comment>
    <comment ref="F652" authorId="1" shapeId="0" xr:uid="{00000000-0006-0000-0100-00009E030000}">
      <text>
        <r>
          <rPr>
            <sz val="11"/>
            <color theme="1"/>
            <rFont val="Calibri"/>
            <family val="2"/>
            <scheme val="minor"/>
          </rPr>
          <t>Introduzca el código SNIP</t>
        </r>
      </text>
    </comment>
    <comment ref="C653" authorId="1" shapeId="0" xr:uid="{00000000-0006-0000-0100-00009F030000}">
      <text>
        <r>
          <rPr>
            <sz val="11"/>
            <color theme="1"/>
            <rFont val="Calibri"/>
            <family val="2"/>
            <scheme val="minor"/>
          </rPr>
          <t>Introduzca la fecha de inicio del proceso, en formato dd-mm-aaaa</t>
        </r>
      </text>
    </comment>
    <comment ref="F653"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A1030000}">
      <text/>
    </comment>
    <comment ref="C655" authorId="1" shapeId="0" xr:uid="{00000000-0006-0000-0100-0000A2030000}">
      <text>
        <r>
          <rPr>
            <sz val="11"/>
            <color theme="1"/>
            <rFont val="Calibri"/>
            <family val="2"/>
            <scheme val="minor"/>
          </rPr>
          <t>Introduzca la fecha prevista de adjudicación, en formato dd-mm-aaaa</t>
        </r>
      </text>
    </comment>
    <comment ref="F655" authorId="1" shapeId="0" xr:uid="{00000000-0006-0000-0100-0000A3030000}">
      <text/>
    </comment>
    <comment ref="F656" authorId="1" shapeId="0" xr:uid="{00000000-0006-0000-0100-0000A4030000}">
      <text/>
    </comment>
    <comment ref="A658" authorId="1" shapeId="0" xr:uid="{00000000-0006-0000-0100-0000A5030000}">
      <text>
        <r>
          <rPr>
            <sz val="11"/>
            <color theme="1"/>
            <rFont val="Calibri"/>
            <family val="2"/>
            <scheme val="minor"/>
          </rPr>
          <t>Introduzca un codigo UNSPSC</t>
        </r>
      </text>
    </comment>
    <comment ref="B658" authorId="1" shapeId="0" xr:uid="{00000000-0006-0000-0100-0000A6030000}">
      <text>
        <r>
          <rPr>
            <sz val="11"/>
            <color theme="1"/>
            <rFont val="Calibri"/>
            <family val="2"/>
            <scheme val="minor"/>
          </rPr>
          <t>Descripción calculada automáticamente a partir de código del artículo</t>
        </r>
      </text>
    </comment>
    <comment ref="C658" authorId="1" shapeId="0" xr:uid="{00000000-0006-0000-0100-0000A7030000}">
      <text>
        <r>
          <rPr>
            <sz val="11"/>
            <color theme="1"/>
            <rFont val="Calibri"/>
            <family val="2"/>
            <scheme val="minor"/>
          </rPr>
          <t>Seleccione un valor de la lista</t>
        </r>
      </text>
    </comment>
    <comment ref="D658" authorId="1" shapeId="0" xr:uid="{00000000-0006-0000-0100-0000A8030000}">
      <text>
        <r>
          <rPr>
            <sz val="11"/>
            <color theme="1"/>
            <rFont val="Calibri"/>
            <family val="2"/>
            <scheme val="minor"/>
          </rPr>
          <t>Introduzca un número con dos decimales como máximo. Debe ser igual o mayor a la "Cantidad Real Consumida"</t>
        </r>
      </text>
    </comment>
    <comment ref="E658" authorId="1" shapeId="0" xr:uid="{00000000-0006-0000-0100-0000A9030000}">
      <text>
        <r>
          <rPr>
            <sz val="11"/>
            <color theme="1"/>
            <rFont val="Calibri"/>
            <family val="2"/>
            <scheme val="minor"/>
          </rPr>
          <t>Introduzca un número con dos decimales como máximo</t>
        </r>
      </text>
    </comment>
    <comment ref="F658" authorId="1" shapeId="0" xr:uid="{00000000-0006-0000-0100-0000AA030000}">
      <text>
        <r>
          <rPr>
            <sz val="11"/>
            <color theme="1"/>
            <rFont val="Calibri"/>
            <family val="2"/>
            <scheme val="minor"/>
          </rPr>
          <t>Monto calculado automáticamente por el sistema</t>
        </r>
      </text>
    </comment>
    <comment ref="A720" authorId="1" shapeId="0" xr:uid="{00000000-0006-0000-0100-0000AB030000}">
      <text>
        <r>
          <rPr>
            <sz val="11"/>
            <color theme="1"/>
            <rFont val="Calibri"/>
            <family val="2"/>
            <scheme val="minor"/>
          </rPr>
          <t>Introducir un texto con el nombre o referencia de la contratación</t>
        </r>
      </text>
    </comment>
    <comment ref="B720" authorId="1" shapeId="0" xr:uid="{00000000-0006-0000-0100-0000AC030000}">
      <text>
        <r>
          <rPr>
            <sz val="11"/>
            <color theme="1"/>
            <rFont val="Calibri"/>
            <family val="2"/>
            <scheme val="minor"/>
          </rPr>
          <t>Introduzca un texto con la finalidad de la contratación</t>
        </r>
      </text>
    </comment>
    <comment ref="C720" authorId="1" shapeId="0" xr:uid="{00000000-0006-0000-0100-0000AD030000}">
      <text>
        <r>
          <rPr>
            <sz val="11"/>
            <color theme="1"/>
            <rFont val="Calibri"/>
            <family val="2"/>
            <scheme val="minor"/>
          </rPr>
          <t>Seleccionar un valor del listado</t>
        </r>
      </text>
    </comment>
    <comment ref="D720" authorId="1" shapeId="0" xr:uid="{00000000-0006-0000-0100-0000AE030000}">
      <text>
        <r>
          <rPr>
            <sz val="11"/>
            <color theme="1"/>
            <rFont val="Calibri"/>
            <family val="2"/>
            <scheme val="minor"/>
          </rPr>
          <t>Seleccione el tipo de procedimiento</t>
        </r>
      </text>
    </comment>
    <comment ref="E720" authorId="1" shapeId="0" xr:uid="{00000000-0006-0000-0100-0000AF030000}">
      <text>
        <r>
          <rPr>
            <sz val="11"/>
            <color theme="1"/>
            <rFont val="Calibri"/>
            <family val="2"/>
            <scheme val="minor"/>
          </rPr>
          <t>Seleccione un valor de la lista</t>
        </r>
      </text>
    </comment>
    <comment ref="F720" authorId="1" shapeId="0" xr:uid="{00000000-0006-0000-0100-0000B0030000}">
      <text>
        <r>
          <rPr>
            <sz val="11"/>
            <color theme="1"/>
            <rFont val="Calibri"/>
            <family val="2"/>
            <scheme val="minor"/>
          </rPr>
          <t>Introduzca el código SNIP</t>
        </r>
      </text>
    </comment>
    <comment ref="C721" authorId="1" shapeId="0" xr:uid="{00000000-0006-0000-0100-0000B1030000}">
      <text>
        <r>
          <rPr>
            <sz val="11"/>
            <color theme="1"/>
            <rFont val="Calibri"/>
            <family val="2"/>
            <scheme val="minor"/>
          </rPr>
          <t>Introduzca la fecha de inicio del proceso, en formato dd-mm-aaaa</t>
        </r>
      </text>
    </comment>
    <comment ref="F721"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B3030000}">
      <text/>
    </comment>
    <comment ref="C723" authorId="1" shapeId="0" xr:uid="{00000000-0006-0000-0100-0000B4030000}">
      <text>
        <r>
          <rPr>
            <sz val="11"/>
            <color theme="1"/>
            <rFont val="Calibri"/>
            <family val="2"/>
            <scheme val="minor"/>
          </rPr>
          <t>Introduzca la fecha prevista de adjudicación, en formato dd-mm-aaaa</t>
        </r>
      </text>
    </comment>
    <comment ref="F723" authorId="1" shapeId="0" xr:uid="{00000000-0006-0000-0100-0000B5030000}">
      <text/>
    </comment>
    <comment ref="F724" authorId="1" shapeId="0" xr:uid="{00000000-0006-0000-0100-0000B6030000}">
      <text/>
    </comment>
    <comment ref="A726" authorId="1" shapeId="0" xr:uid="{00000000-0006-0000-0100-0000B7030000}">
      <text>
        <r>
          <rPr>
            <sz val="11"/>
            <color theme="1"/>
            <rFont val="Calibri"/>
            <family val="2"/>
            <scheme val="minor"/>
          </rPr>
          <t>Introduzca un codigo UNSPSC</t>
        </r>
      </text>
    </comment>
    <comment ref="B726" authorId="1" shapeId="0" xr:uid="{00000000-0006-0000-0100-0000B8030000}">
      <text>
        <r>
          <rPr>
            <sz val="11"/>
            <color theme="1"/>
            <rFont val="Calibri"/>
            <family val="2"/>
            <scheme val="minor"/>
          </rPr>
          <t>Descripción calculada automáticamente a partir de código del artículo</t>
        </r>
      </text>
    </comment>
    <comment ref="C726" authorId="1" shapeId="0" xr:uid="{00000000-0006-0000-0100-0000B9030000}">
      <text>
        <r>
          <rPr>
            <sz val="11"/>
            <color theme="1"/>
            <rFont val="Calibri"/>
            <family val="2"/>
            <scheme val="minor"/>
          </rPr>
          <t>Seleccione un valor de la lista</t>
        </r>
      </text>
    </comment>
    <comment ref="D726" authorId="1" shapeId="0" xr:uid="{00000000-0006-0000-0100-0000BA030000}">
      <text>
        <r>
          <rPr>
            <sz val="11"/>
            <color theme="1"/>
            <rFont val="Calibri"/>
            <family val="2"/>
            <scheme val="minor"/>
          </rPr>
          <t>Introduzca un número con dos decimales como máximo. Debe ser igual o mayor a la "Cantidad Real Consumida"</t>
        </r>
      </text>
    </comment>
    <comment ref="E726" authorId="1" shapeId="0" xr:uid="{00000000-0006-0000-0100-0000BB030000}">
      <text>
        <r>
          <rPr>
            <sz val="11"/>
            <color theme="1"/>
            <rFont val="Calibri"/>
            <family val="2"/>
            <scheme val="minor"/>
          </rPr>
          <t>Introduzca un número con dos decimales como máximo</t>
        </r>
      </text>
    </comment>
    <comment ref="F726" authorId="1" shapeId="0" xr:uid="{00000000-0006-0000-0100-0000BC030000}">
      <text>
        <r>
          <rPr>
            <sz val="11"/>
            <color theme="1"/>
            <rFont val="Calibri"/>
            <family val="2"/>
            <scheme val="minor"/>
          </rPr>
          <t>Monto calculado automáticamente por el sistema</t>
        </r>
      </text>
    </comment>
    <comment ref="A741" authorId="1" shapeId="0" xr:uid="{00000000-0006-0000-0100-0000BD030000}">
      <text>
        <r>
          <rPr>
            <sz val="11"/>
            <color theme="1"/>
            <rFont val="Calibri"/>
            <family val="2"/>
            <scheme val="minor"/>
          </rPr>
          <t>Introducir un texto con el nombre o referencia de la contratación</t>
        </r>
      </text>
    </comment>
    <comment ref="B741" authorId="1" shapeId="0" xr:uid="{00000000-0006-0000-0100-0000BE030000}">
      <text>
        <r>
          <rPr>
            <sz val="11"/>
            <color theme="1"/>
            <rFont val="Calibri"/>
            <family val="2"/>
            <scheme val="minor"/>
          </rPr>
          <t>Introduzca un texto con la finalidad de la contratación</t>
        </r>
      </text>
    </comment>
    <comment ref="C741" authorId="1" shapeId="0" xr:uid="{00000000-0006-0000-0100-0000BF030000}">
      <text>
        <r>
          <rPr>
            <sz val="11"/>
            <color theme="1"/>
            <rFont val="Calibri"/>
            <family val="2"/>
            <scheme val="minor"/>
          </rPr>
          <t>Seleccionar un valor del listado</t>
        </r>
      </text>
    </comment>
    <comment ref="D741" authorId="1" shapeId="0" xr:uid="{00000000-0006-0000-0100-0000C0030000}">
      <text>
        <r>
          <rPr>
            <sz val="11"/>
            <color theme="1"/>
            <rFont val="Calibri"/>
            <family val="2"/>
            <scheme val="minor"/>
          </rPr>
          <t>Seleccione el tipo de procedimiento</t>
        </r>
      </text>
    </comment>
    <comment ref="E741" authorId="1" shapeId="0" xr:uid="{00000000-0006-0000-0100-0000C1030000}">
      <text>
        <r>
          <rPr>
            <sz val="11"/>
            <color theme="1"/>
            <rFont val="Calibri"/>
            <family val="2"/>
            <scheme val="minor"/>
          </rPr>
          <t>Seleccione un valor de la lista</t>
        </r>
      </text>
    </comment>
    <comment ref="F741" authorId="1" shapeId="0" xr:uid="{00000000-0006-0000-0100-0000C2030000}">
      <text>
        <r>
          <rPr>
            <sz val="11"/>
            <color theme="1"/>
            <rFont val="Calibri"/>
            <family val="2"/>
            <scheme val="minor"/>
          </rPr>
          <t>Introduzca el código SNIP</t>
        </r>
      </text>
    </comment>
    <comment ref="C742" authorId="1" shapeId="0" xr:uid="{00000000-0006-0000-0100-0000C3030000}">
      <text>
        <r>
          <rPr>
            <sz val="11"/>
            <color theme="1"/>
            <rFont val="Calibri"/>
            <family val="2"/>
            <scheme val="minor"/>
          </rPr>
          <t>Introduzca la fecha de inicio del proceso, en formato dd-mm-aaaa</t>
        </r>
      </text>
    </comment>
    <comment ref="F742"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0000000-0006-0000-0100-0000C5030000}">
      <text/>
    </comment>
    <comment ref="C744" authorId="1" shapeId="0" xr:uid="{00000000-0006-0000-0100-0000C6030000}">
      <text>
        <r>
          <rPr>
            <sz val="11"/>
            <color theme="1"/>
            <rFont val="Calibri"/>
            <family val="2"/>
            <scheme val="minor"/>
          </rPr>
          <t>Introduzca la fecha prevista de adjudicación, en formato dd-mm-aaaa</t>
        </r>
      </text>
    </comment>
    <comment ref="F744" authorId="1" shapeId="0" xr:uid="{00000000-0006-0000-0100-0000C7030000}">
      <text/>
    </comment>
    <comment ref="F745" authorId="1" shapeId="0" xr:uid="{00000000-0006-0000-0100-0000C8030000}">
      <text/>
    </comment>
    <comment ref="A747" authorId="1" shapeId="0" xr:uid="{00000000-0006-0000-0100-0000C9030000}">
      <text>
        <r>
          <rPr>
            <sz val="11"/>
            <color theme="1"/>
            <rFont val="Calibri"/>
            <family val="2"/>
            <scheme val="minor"/>
          </rPr>
          <t>Introduzca un codigo UNSPSC</t>
        </r>
      </text>
    </comment>
    <comment ref="B747" authorId="1" shapeId="0" xr:uid="{00000000-0006-0000-0100-0000CA030000}">
      <text>
        <r>
          <rPr>
            <sz val="11"/>
            <color theme="1"/>
            <rFont val="Calibri"/>
            <family val="2"/>
            <scheme val="minor"/>
          </rPr>
          <t>Descripción calculada automáticamente a partir de código del artículo</t>
        </r>
      </text>
    </comment>
    <comment ref="C747" authorId="1" shapeId="0" xr:uid="{00000000-0006-0000-0100-0000CB030000}">
      <text>
        <r>
          <rPr>
            <sz val="11"/>
            <color theme="1"/>
            <rFont val="Calibri"/>
            <family val="2"/>
            <scheme val="minor"/>
          </rPr>
          <t>Seleccione un valor de la lista</t>
        </r>
      </text>
    </comment>
    <comment ref="D747" authorId="1" shapeId="0" xr:uid="{00000000-0006-0000-0100-0000CC030000}">
      <text>
        <r>
          <rPr>
            <sz val="11"/>
            <color theme="1"/>
            <rFont val="Calibri"/>
            <family val="2"/>
            <scheme val="minor"/>
          </rPr>
          <t>Introduzca un número con dos decimales como máximo. Debe ser igual o mayor a la "Cantidad Real Consumida"</t>
        </r>
      </text>
    </comment>
    <comment ref="E747" authorId="1" shapeId="0" xr:uid="{00000000-0006-0000-0100-0000CD030000}">
      <text>
        <r>
          <rPr>
            <sz val="11"/>
            <color theme="1"/>
            <rFont val="Calibri"/>
            <family val="2"/>
            <scheme val="minor"/>
          </rPr>
          <t>Introduzca un número con dos decimales como máximo</t>
        </r>
      </text>
    </comment>
    <comment ref="F747" authorId="1" shapeId="0" xr:uid="{00000000-0006-0000-0100-0000CE030000}">
      <text>
        <r>
          <rPr>
            <sz val="11"/>
            <color theme="1"/>
            <rFont val="Calibri"/>
            <family val="2"/>
            <scheme val="minor"/>
          </rPr>
          <t>Monto calculado automáticamente por el sistema</t>
        </r>
      </text>
    </comment>
    <comment ref="A755" authorId="1" shapeId="0" xr:uid="{00000000-0006-0000-0100-0000CF030000}">
      <text>
        <r>
          <rPr>
            <sz val="11"/>
            <color theme="1"/>
            <rFont val="Calibri"/>
            <family val="2"/>
            <scheme val="minor"/>
          </rPr>
          <t>Introducir un texto con el nombre o referencia de la contratación</t>
        </r>
      </text>
    </comment>
    <comment ref="B755" authorId="1" shapeId="0" xr:uid="{00000000-0006-0000-0100-0000D0030000}">
      <text>
        <r>
          <rPr>
            <sz val="11"/>
            <color theme="1"/>
            <rFont val="Calibri"/>
            <family val="2"/>
            <scheme val="minor"/>
          </rPr>
          <t>Introduzca un texto con la finalidad de la contratación</t>
        </r>
      </text>
    </comment>
    <comment ref="C755" authorId="1" shapeId="0" xr:uid="{00000000-0006-0000-0100-0000D1030000}">
      <text>
        <r>
          <rPr>
            <sz val="11"/>
            <color theme="1"/>
            <rFont val="Calibri"/>
            <family val="2"/>
            <scheme val="minor"/>
          </rPr>
          <t>Seleccionar un valor del listado</t>
        </r>
      </text>
    </comment>
    <comment ref="D755" authorId="1" shapeId="0" xr:uid="{00000000-0006-0000-0100-0000D2030000}">
      <text>
        <r>
          <rPr>
            <sz val="11"/>
            <color theme="1"/>
            <rFont val="Calibri"/>
            <family val="2"/>
            <scheme val="minor"/>
          </rPr>
          <t>Seleccione el tipo de procedimiento</t>
        </r>
      </text>
    </comment>
    <comment ref="E755" authorId="1" shapeId="0" xr:uid="{00000000-0006-0000-0100-0000D3030000}">
      <text>
        <r>
          <rPr>
            <sz val="11"/>
            <color theme="1"/>
            <rFont val="Calibri"/>
            <family val="2"/>
            <scheme val="minor"/>
          </rPr>
          <t>Seleccione un valor de la lista</t>
        </r>
      </text>
    </comment>
    <comment ref="F755" authorId="1" shapeId="0" xr:uid="{00000000-0006-0000-0100-0000D4030000}">
      <text>
        <r>
          <rPr>
            <sz val="11"/>
            <color theme="1"/>
            <rFont val="Calibri"/>
            <family val="2"/>
            <scheme val="minor"/>
          </rPr>
          <t>Introduzca el código SNIP</t>
        </r>
      </text>
    </comment>
    <comment ref="C756" authorId="1" shapeId="0" xr:uid="{00000000-0006-0000-0100-0000D5030000}">
      <text>
        <r>
          <rPr>
            <sz val="11"/>
            <color theme="1"/>
            <rFont val="Calibri"/>
            <family val="2"/>
            <scheme val="minor"/>
          </rPr>
          <t>Introduzca la fecha de inicio del proceso, en formato dd-mm-aaaa</t>
        </r>
      </text>
    </comment>
    <comment ref="F756"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D7030000}">
      <text/>
    </comment>
    <comment ref="C758" authorId="1" shapeId="0" xr:uid="{00000000-0006-0000-0100-0000D8030000}">
      <text>
        <r>
          <rPr>
            <sz val="11"/>
            <color theme="1"/>
            <rFont val="Calibri"/>
            <family val="2"/>
            <scheme val="minor"/>
          </rPr>
          <t>Introduzca la fecha prevista de adjudicación, en formato dd-mm-aaaa</t>
        </r>
      </text>
    </comment>
    <comment ref="F758" authorId="1" shapeId="0" xr:uid="{00000000-0006-0000-0100-0000D9030000}">
      <text/>
    </comment>
    <comment ref="F759" authorId="1" shapeId="0" xr:uid="{00000000-0006-0000-0100-0000DA030000}">
      <text/>
    </comment>
    <comment ref="A761" authorId="1" shapeId="0" xr:uid="{00000000-0006-0000-0100-0000DB030000}">
      <text>
        <r>
          <rPr>
            <sz val="11"/>
            <color theme="1"/>
            <rFont val="Calibri"/>
            <family val="2"/>
            <scheme val="minor"/>
          </rPr>
          <t>Introduzca un codigo UNSPSC</t>
        </r>
      </text>
    </comment>
    <comment ref="B761" authorId="1" shapeId="0" xr:uid="{00000000-0006-0000-0100-0000DC030000}">
      <text>
        <r>
          <rPr>
            <sz val="11"/>
            <color theme="1"/>
            <rFont val="Calibri"/>
            <family val="2"/>
            <scheme val="minor"/>
          </rPr>
          <t>Descripción calculada automáticamente a partir de código del artículo</t>
        </r>
      </text>
    </comment>
    <comment ref="C761" authorId="1" shapeId="0" xr:uid="{00000000-0006-0000-0100-0000DD030000}">
      <text>
        <r>
          <rPr>
            <sz val="11"/>
            <color theme="1"/>
            <rFont val="Calibri"/>
            <family val="2"/>
            <scheme val="minor"/>
          </rPr>
          <t>Seleccione un valor de la lista</t>
        </r>
      </text>
    </comment>
    <comment ref="D761" authorId="1" shapeId="0" xr:uid="{00000000-0006-0000-0100-0000DE030000}">
      <text>
        <r>
          <rPr>
            <sz val="11"/>
            <color theme="1"/>
            <rFont val="Calibri"/>
            <family val="2"/>
            <scheme val="minor"/>
          </rPr>
          <t>Introduzca un número con dos decimales como máximo. Debe ser igual o mayor a la "Cantidad Real Consumida"</t>
        </r>
      </text>
    </comment>
    <comment ref="E761" authorId="1" shapeId="0" xr:uid="{00000000-0006-0000-0100-0000DF030000}">
      <text>
        <r>
          <rPr>
            <sz val="11"/>
            <color theme="1"/>
            <rFont val="Calibri"/>
            <family val="2"/>
            <scheme val="minor"/>
          </rPr>
          <t>Introduzca un número con dos decimales como máximo</t>
        </r>
      </text>
    </comment>
    <comment ref="F761" authorId="1" shapeId="0" xr:uid="{00000000-0006-0000-0100-0000E0030000}">
      <text>
        <r>
          <rPr>
            <sz val="11"/>
            <color theme="1"/>
            <rFont val="Calibri"/>
            <family val="2"/>
            <scheme val="minor"/>
          </rPr>
          <t>Monto calculado automáticamente por el sistema</t>
        </r>
      </text>
    </comment>
    <comment ref="A766" authorId="1" shapeId="0" xr:uid="{00000000-0006-0000-0100-0000E1030000}">
      <text>
        <r>
          <rPr>
            <sz val="11"/>
            <color theme="1"/>
            <rFont val="Calibri"/>
            <family val="2"/>
            <scheme val="minor"/>
          </rPr>
          <t>Introducir un texto con el nombre o referencia de la contratación</t>
        </r>
      </text>
    </comment>
    <comment ref="B766" authorId="1" shapeId="0" xr:uid="{00000000-0006-0000-0100-0000E2030000}">
      <text>
        <r>
          <rPr>
            <sz val="11"/>
            <color theme="1"/>
            <rFont val="Calibri"/>
            <family val="2"/>
            <scheme val="minor"/>
          </rPr>
          <t>Introduzca un texto con la finalidad de la contratación</t>
        </r>
      </text>
    </comment>
    <comment ref="C766" authorId="1" shapeId="0" xr:uid="{00000000-0006-0000-0100-0000E3030000}">
      <text>
        <r>
          <rPr>
            <sz val="11"/>
            <color theme="1"/>
            <rFont val="Calibri"/>
            <family val="2"/>
            <scheme val="minor"/>
          </rPr>
          <t>Seleccionar un valor del listado</t>
        </r>
      </text>
    </comment>
    <comment ref="D766" authorId="1" shapeId="0" xr:uid="{00000000-0006-0000-0100-0000E4030000}">
      <text>
        <r>
          <rPr>
            <sz val="11"/>
            <color theme="1"/>
            <rFont val="Calibri"/>
            <family val="2"/>
            <scheme val="minor"/>
          </rPr>
          <t>Seleccione el tipo de procedimiento</t>
        </r>
      </text>
    </comment>
    <comment ref="E766" authorId="1" shapeId="0" xr:uid="{00000000-0006-0000-0100-0000E5030000}">
      <text>
        <r>
          <rPr>
            <sz val="11"/>
            <color theme="1"/>
            <rFont val="Calibri"/>
            <family val="2"/>
            <scheme val="minor"/>
          </rPr>
          <t>Seleccione un valor de la lista</t>
        </r>
      </text>
    </comment>
    <comment ref="F766" authorId="1" shapeId="0" xr:uid="{00000000-0006-0000-0100-0000E6030000}">
      <text>
        <r>
          <rPr>
            <sz val="11"/>
            <color theme="1"/>
            <rFont val="Calibri"/>
            <family val="2"/>
            <scheme val="minor"/>
          </rPr>
          <t>Introduzca el código SNIP</t>
        </r>
      </text>
    </comment>
    <comment ref="C767" authorId="1" shapeId="0" xr:uid="{00000000-0006-0000-0100-0000E7030000}">
      <text>
        <r>
          <rPr>
            <sz val="11"/>
            <color theme="1"/>
            <rFont val="Calibri"/>
            <family val="2"/>
            <scheme val="minor"/>
          </rPr>
          <t>Introduzca la fecha de inicio del proceso, en formato dd-mm-aaaa</t>
        </r>
      </text>
    </comment>
    <comment ref="F767"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E9030000}">
      <text/>
    </comment>
    <comment ref="C769" authorId="1" shapeId="0" xr:uid="{00000000-0006-0000-0100-0000EA030000}">
      <text>
        <r>
          <rPr>
            <sz val="11"/>
            <color theme="1"/>
            <rFont val="Calibri"/>
            <family val="2"/>
            <scheme val="minor"/>
          </rPr>
          <t>Introduzca la fecha prevista de adjudicación, en formato dd-mm-aaaa</t>
        </r>
      </text>
    </comment>
    <comment ref="F769" authorId="1" shapeId="0" xr:uid="{00000000-0006-0000-0100-0000EB030000}">
      <text/>
    </comment>
    <comment ref="F770" authorId="1" shapeId="0" xr:uid="{00000000-0006-0000-0100-0000EC030000}">
      <text/>
    </comment>
    <comment ref="A772" authorId="1" shapeId="0" xr:uid="{00000000-0006-0000-0100-0000ED030000}">
      <text>
        <r>
          <rPr>
            <sz val="11"/>
            <color theme="1"/>
            <rFont val="Calibri"/>
            <family val="2"/>
            <scheme val="minor"/>
          </rPr>
          <t>Introduzca un codigo UNSPSC</t>
        </r>
      </text>
    </comment>
    <comment ref="B772" authorId="1" shapeId="0" xr:uid="{00000000-0006-0000-0100-0000EE030000}">
      <text>
        <r>
          <rPr>
            <sz val="11"/>
            <color theme="1"/>
            <rFont val="Calibri"/>
            <family val="2"/>
            <scheme val="minor"/>
          </rPr>
          <t>Descripción calculada automáticamente a partir de código del artículo</t>
        </r>
      </text>
    </comment>
    <comment ref="C772" authorId="1" shapeId="0" xr:uid="{00000000-0006-0000-0100-0000EF030000}">
      <text>
        <r>
          <rPr>
            <sz val="11"/>
            <color theme="1"/>
            <rFont val="Calibri"/>
            <family val="2"/>
            <scheme val="minor"/>
          </rPr>
          <t>Seleccione un valor de la lista</t>
        </r>
      </text>
    </comment>
    <comment ref="D772" authorId="1" shapeId="0" xr:uid="{00000000-0006-0000-0100-0000F0030000}">
      <text>
        <r>
          <rPr>
            <sz val="11"/>
            <color theme="1"/>
            <rFont val="Calibri"/>
            <family val="2"/>
            <scheme val="minor"/>
          </rPr>
          <t>Introduzca un número con dos decimales como máximo. Debe ser igual o mayor a la "Cantidad Real Consumida"</t>
        </r>
      </text>
    </comment>
    <comment ref="E772" authorId="1" shapeId="0" xr:uid="{00000000-0006-0000-0100-0000F1030000}">
      <text>
        <r>
          <rPr>
            <sz val="11"/>
            <color theme="1"/>
            <rFont val="Calibri"/>
            <family val="2"/>
            <scheme val="minor"/>
          </rPr>
          <t>Introduzca un número con dos decimales como máximo</t>
        </r>
      </text>
    </comment>
    <comment ref="F772" authorId="1" shapeId="0" xr:uid="{00000000-0006-0000-0100-0000F2030000}">
      <text>
        <r>
          <rPr>
            <sz val="11"/>
            <color theme="1"/>
            <rFont val="Calibri"/>
            <family val="2"/>
            <scheme val="minor"/>
          </rPr>
          <t>Monto calculado automáticamente por el sistema</t>
        </r>
      </text>
    </comment>
    <comment ref="A786" authorId="1" shapeId="0" xr:uid="{00000000-0006-0000-0100-0000F3030000}">
      <text>
        <r>
          <rPr>
            <sz val="11"/>
            <color theme="1"/>
            <rFont val="Calibri"/>
            <family val="2"/>
            <scheme val="minor"/>
          </rPr>
          <t>Introducir un texto con el nombre o referencia de la contratación</t>
        </r>
      </text>
    </comment>
    <comment ref="B786" authorId="1" shapeId="0" xr:uid="{00000000-0006-0000-0100-0000F4030000}">
      <text>
        <r>
          <rPr>
            <sz val="11"/>
            <color theme="1"/>
            <rFont val="Calibri"/>
            <family val="2"/>
            <scheme val="minor"/>
          </rPr>
          <t>Introduzca un texto con la finalidad de la contratación</t>
        </r>
      </text>
    </comment>
    <comment ref="C786" authorId="1" shapeId="0" xr:uid="{00000000-0006-0000-0100-0000F5030000}">
      <text>
        <r>
          <rPr>
            <sz val="11"/>
            <color theme="1"/>
            <rFont val="Calibri"/>
            <family val="2"/>
            <scheme val="minor"/>
          </rPr>
          <t>Seleccionar un valor del listado</t>
        </r>
      </text>
    </comment>
    <comment ref="D786" authorId="1" shapeId="0" xr:uid="{00000000-0006-0000-0100-0000F6030000}">
      <text>
        <r>
          <rPr>
            <sz val="11"/>
            <color theme="1"/>
            <rFont val="Calibri"/>
            <family val="2"/>
            <scheme val="minor"/>
          </rPr>
          <t>Seleccione el tipo de procedimiento</t>
        </r>
      </text>
    </comment>
    <comment ref="E786" authorId="1" shapeId="0" xr:uid="{00000000-0006-0000-0100-0000F7030000}">
      <text>
        <r>
          <rPr>
            <sz val="11"/>
            <color theme="1"/>
            <rFont val="Calibri"/>
            <family val="2"/>
            <scheme val="minor"/>
          </rPr>
          <t>Seleccione un valor de la lista</t>
        </r>
      </text>
    </comment>
    <comment ref="F786" authorId="1" shapeId="0" xr:uid="{00000000-0006-0000-0100-0000F8030000}">
      <text>
        <r>
          <rPr>
            <sz val="11"/>
            <color theme="1"/>
            <rFont val="Calibri"/>
            <family val="2"/>
            <scheme val="minor"/>
          </rPr>
          <t>Introduzca el código SNIP</t>
        </r>
      </text>
    </comment>
    <comment ref="C787" authorId="1" shapeId="0" xr:uid="{00000000-0006-0000-0100-0000F9030000}">
      <text>
        <r>
          <rPr>
            <sz val="11"/>
            <color theme="1"/>
            <rFont val="Calibri"/>
            <family val="2"/>
            <scheme val="minor"/>
          </rPr>
          <t>Introduzca la fecha de inicio del proceso, en formato dd-mm-aaaa</t>
        </r>
      </text>
    </comment>
    <comment ref="F787"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FB030000}">
      <text/>
    </comment>
    <comment ref="C789" authorId="1" shapeId="0" xr:uid="{00000000-0006-0000-0100-0000FC030000}">
      <text>
        <r>
          <rPr>
            <sz val="11"/>
            <color theme="1"/>
            <rFont val="Calibri"/>
            <family val="2"/>
            <scheme val="minor"/>
          </rPr>
          <t>Introduzca la fecha prevista de adjudicación, en formato dd-mm-aaaa</t>
        </r>
      </text>
    </comment>
    <comment ref="F789" authorId="1" shapeId="0" xr:uid="{00000000-0006-0000-0100-0000FD030000}">
      <text/>
    </comment>
    <comment ref="F790" authorId="1" shapeId="0" xr:uid="{00000000-0006-0000-0100-0000FE030000}">
      <text/>
    </comment>
    <comment ref="A792" authorId="1" shapeId="0" xr:uid="{00000000-0006-0000-0100-0000FF030000}">
      <text>
        <r>
          <rPr>
            <sz val="11"/>
            <color theme="1"/>
            <rFont val="Calibri"/>
            <family val="2"/>
            <scheme val="minor"/>
          </rPr>
          <t>Introduzca un codigo UNSPSC</t>
        </r>
      </text>
    </comment>
    <comment ref="B792" authorId="1" shapeId="0" xr:uid="{00000000-0006-0000-0100-000000040000}">
      <text>
        <r>
          <rPr>
            <sz val="11"/>
            <color theme="1"/>
            <rFont val="Calibri"/>
            <family val="2"/>
            <scheme val="minor"/>
          </rPr>
          <t>Descripción calculada automáticamente a partir de código del artículo</t>
        </r>
      </text>
    </comment>
    <comment ref="C792" authorId="1" shapeId="0" xr:uid="{00000000-0006-0000-0100-000001040000}">
      <text>
        <r>
          <rPr>
            <sz val="11"/>
            <color theme="1"/>
            <rFont val="Calibri"/>
            <family val="2"/>
            <scheme val="minor"/>
          </rPr>
          <t>Seleccione un valor de la lista</t>
        </r>
      </text>
    </comment>
    <comment ref="D792" authorId="1" shapeId="0" xr:uid="{00000000-0006-0000-0100-000002040000}">
      <text>
        <r>
          <rPr>
            <sz val="11"/>
            <color theme="1"/>
            <rFont val="Calibri"/>
            <family val="2"/>
            <scheme val="minor"/>
          </rPr>
          <t>Introduzca un número con dos decimales como máximo. Debe ser igual o mayor a la "Cantidad Real Consumida"</t>
        </r>
      </text>
    </comment>
    <comment ref="E792" authorId="1" shapeId="0" xr:uid="{00000000-0006-0000-0100-000003040000}">
      <text>
        <r>
          <rPr>
            <sz val="11"/>
            <color theme="1"/>
            <rFont val="Calibri"/>
            <family val="2"/>
            <scheme val="minor"/>
          </rPr>
          <t>Introduzca un número con dos decimales como máximo</t>
        </r>
      </text>
    </comment>
    <comment ref="F792" authorId="1" shapeId="0" xr:uid="{00000000-0006-0000-0100-000004040000}">
      <text>
        <r>
          <rPr>
            <sz val="11"/>
            <color theme="1"/>
            <rFont val="Calibri"/>
            <family val="2"/>
            <scheme val="minor"/>
          </rPr>
          <t>Monto calculado automáticamente por el sistema</t>
        </r>
      </text>
    </comment>
    <comment ref="A800" authorId="1" shapeId="0" xr:uid="{00000000-0006-0000-0100-000005040000}">
      <text>
        <r>
          <rPr>
            <sz val="11"/>
            <color theme="1"/>
            <rFont val="Calibri"/>
            <family val="2"/>
            <scheme val="minor"/>
          </rPr>
          <t>Introducir un texto con el nombre o referencia de la contratación</t>
        </r>
      </text>
    </comment>
    <comment ref="B800" authorId="1" shapeId="0" xr:uid="{00000000-0006-0000-0100-000006040000}">
      <text>
        <r>
          <rPr>
            <sz val="11"/>
            <color theme="1"/>
            <rFont val="Calibri"/>
            <family val="2"/>
            <scheme val="minor"/>
          </rPr>
          <t>Introduzca un texto con la finalidad de la contratación</t>
        </r>
      </text>
    </comment>
    <comment ref="C800" authorId="1" shapeId="0" xr:uid="{00000000-0006-0000-0100-000007040000}">
      <text>
        <r>
          <rPr>
            <sz val="11"/>
            <color theme="1"/>
            <rFont val="Calibri"/>
            <family val="2"/>
            <scheme val="minor"/>
          </rPr>
          <t>Seleccionar un valor del listado</t>
        </r>
      </text>
    </comment>
    <comment ref="D800" authorId="1" shapeId="0" xr:uid="{00000000-0006-0000-0100-000008040000}">
      <text>
        <r>
          <rPr>
            <sz val="11"/>
            <color theme="1"/>
            <rFont val="Calibri"/>
            <family val="2"/>
            <scheme val="minor"/>
          </rPr>
          <t>Seleccione el tipo de procedimiento</t>
        </r>
      </text>
    </comment>
    <comment ref="E800" authorId="1" shapeId="0" xr:uid="{00000000-0006-0000-0100-000009040000}">
      <text>
        <r>
          <rPr>
            <sz val="11"/>
            <color theme="1"/>
            <rFont val="Calibri"/>
            <family val="2"/>
            <scheme val="minor"/>
          </rPr>
          <t>Seleccione un valor de la lista</t>
        </r>
      </text>
    </comment>
    <comment ref="F800" authorId="1" shapeId="0" xr:uid="{00000000-0006-0000-0100-00000A040000}">
      <text>
        <r>
          <rPr>
            <sz val="11"/>
            <color theme="1"/>
            <rFont val="Calibri"/>
            <family val="2"/>
            <scheme val="minor"/>
          </rPr>
          <t>Introduzca el código SNIP</t>
        </r>
      </text>
    </comment>
    <comment ref="C801" authorId="1" shapeId="0" xr:uid="{00000000-0006-0000-0100-00000B040000}">
      <text>
        <r>
          <rPr>
            <sz val="11"/>
            <color theme="1"/>
            <rFont val="Calibri"/>
            <family val="2"/>
            <scheme val="minor"/>
          </rPr>
          <t>Introduzca la fecha de inicio del proceso, en formato dd-mm-aaaa</t>
        </r>
      </text>
    </comment>
    <comment ref="F801"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xr:uid="{00000000-0006-0000-0100-00000D040000}">
      <text/>
    </comment>
    <comment ref="C803" authorId="1" shapeId="0" xr:uid="{00000000-0006-0000-0100-00000E040000}">
      <text>
        <r>
          <rPr>
            <sz val="11"/>
            <color theme="1"/>
            <rFont val="Calibri"/>
            <family val="2"/>
            <scheme val="minor"/>
          </rPr>
          <t>Introduzca la fecha prevista de adjudicación, en formato dd-mm-aaaa</t>
        </r>
      </text>
    </comment>
    <comment ref="F803" authorId="1" shapeId="0" xr:uid="{00000000-0006-0000-0100-00000F040000}">
      <text/>
    </comment>
    <comment ref="F804" authorId="1" shapeId="0" xr:uid="{00000000-0006-0000-0100-000010040000}">
      <text/>
    </comment>
    <comment ref="A806" authorId="1" shapeId="0" xr:uid="{00000000-0006-0000-0100-000011040000}">
      <text>
        <r>
          <rPr>
            <sz val="11"/>
            <color theme="1"/>
            <rFont val="Calibri"/>
            <family val="2"/>
            <scheme val="minor"/>
          </rPr>
          <t>Introduzca un codigo UNSPSC</t>
        </r>
      </text>
    </comment>
    <comment ref="B806" authorId="1" shapeId="0" xr:uid="{00000000-0006-0000-0100-000012040000}">
      <text>
        <r>
          <rPr>
            <sz val="11"/>
            <color theme="1"/>
            <rFont val="Calibri"/>
            <family val="2"/>
            <scheme val="minor"/>
          </rPr>
          <t>Descripción calculada automáticamente a partir de código del artículo</t>
        </r>
      </text>
    </comment>
    <comment ref="C806" authorId="1" shapeId="0" xr:uid="{00000000-0006-0000-0100-000013040000}">
      <text>
        <r>
          <rPr>
            <sz val="11"/>
            <color theme="1"/>
            <rFont val="Calibri"/>
            <family val="2"/>
            <scheme val="minor"/>
          </rPr>
          <t>Seleccione un valor de la lista</t>
        </r>
      </text>
    </comment>
    <comment ref="D806" authorId="1" shapeId="0" xr:uid="{00000000-0006-0000-0100-000014040000}">
      <text>
        <r>
          <rPr>
            <sz val="11"/>
            <color theme="1"/>
            <rFont val="Calibri"/>
            <family val="2"/>
            <scheme val="minor"/>
          </rPr>
          <t>Introduzca un número con dos decimales como máximo. Debe ser igual o mayor a la "Cantidad Real Consumida"</t>
        </r>
      </text>
    </comment>
    <comment ref="E806" authorId="1" shapeId="0" xr:uid="{00000000-0006-0000-0100-000015040000}">
      <text>
        <r>
          <rPr>
            <sz val="11"/>
            <color theme="1"/>
            <rFont val="Calibri"/>
            <family val="2"/>
            <scheme val="minor"/>
          </rPr>
          <t>Introduzca un número con dos decimales como máximo</t>
        </r>
      </text>
    </comment>
    <comment ref="F806" authorId="1" shapeId="0" xr:uid="{00000000-0006-0000-0100-000016040000}">
      <text>
        <r>
          <rPr>
            <sz val="11"/>
            <color theme="1"/>
            <rFont val="Calibri"/>
            <family val="2"/>
            <scheme val="minor"/>
          </rPr>
          <t>Monto calculado automáticamente por el sistema</t>
        </r>
      </text>
    </comment>
    <comment ref="A811" authorId="1" shapeId="0" xr:uid="{00000000-0006-0000-0100-000017040000}">
      <text>
        <r>
          <rPr>
            <sz val="11"/>
            <color theme="1"/>
            <rFont val="Calibri"/>
            <family val="2"/>
            <scheme val="minor"/>
          </rPr>
          <t>Introducir un texto con el nombre o referencia de la contratación</t>
        </r>
      </text>
    </comment>
    <comment ref="B811" authorId="1" shapeId="0" xr:uid="{00000000-0006-0000-0100-000018040000}">
      <text>
        <r>
          <rPr>
            <sz val="11"/>
            <color theme="1"/>
            <rFont val="Calibri"/>
            <family val="2"/>
            <scheme val="minor"/>
          </rPr>
          <t>Introduzca un texto con la finalidad de la contratación</t>
        </r>
      </text>
    </comment>
    <comment ref="C811" authorId="1" shapeId="0" xr:uid="{00000000-0006-0000-0100-000019040000}">
      <text>
        <r>
          <rPr>
            <sz val="11"/>
            <color theme="1"/>
            <rFont val="Calibri"/>
            <family val="2"/>
            <scheme val="minor"/>
          </rPr>
          <t>Seleccionar un valor del listado</t>
        </r>
      </text>
    </comment>
    <comment ref="D811" authorId="1" shapeId="0" xr:uid="{00000000-0006-0000-0100-00001A040000}">
      <text>
        <r>
          <rPr>
            <sz val="11"/>
            <color theme="1"/>
            <rFont val="Calibri"/>
            <family val="2"/>
            <scheme val="minor"/>
          </rPr>
          <t>Seleccione el tipo de procedimiento</t>
        </r>
      </text>
    </comment>
    <comment ref="E811" authorId="1" shapeId="0" xr:uid="{00000000-0006-0000-0100-00001B040000}">
      <text>
        <r>
          <rPr>
            <sz val="11"/>
            <color theme="1"/>
            <rFont val="Calibri"/>
            <family val="2"/>
            <scheme val="minor"/>
          </rPr>
          <t>Seleccione un valor de la lista</t>
        </r>
      </text>
    </comment>
    <comment ref="F811" authorId="1" shapeId="0" xr:uid="{00000000-0006-0000-0100-00001C040000}">
      <text>
        <r>
          <rPr>
            <sz val="11"/>
            <color theme="1"/>
            <rFont val="Calibri"/>
            <family val="2"/>
            <scheme val="minor"/>
          </rPr>
          <t>Introduzca el código SNIP</t>
        </r>
      </text>
    </comment>
    <comment ref="C812" authorId="1" shapeId="0" xr:uid="{00000000-0006-0000-0100-00001D040000}">
      <text>
        <r>
          <rPr>
            <sz val="11"/>
            <color theme="1"/>
            <rFont val="Calibri"/>
            <family val="2"/>
            <scheme val="minor"/>
          </rPr>
          <t>Introduzca la fecha de inicio del proceso, en formato dd-mm-aaaa</t>
        </r>
      </text>
    </comment>
    <comment ref="F812"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00000000-0006-0000-0100-00001F040000}">
      <text/>
    </comment>
    <comment ref="C814" authorId="1" shapeId="0" xr:uid="{00000000-0006-0000-0100-000020040000}">
      <text>
        <r>
          <rPr>
            <sz val="11"/>
            <color theme="1"/>
            <rFont val="Calibri"/>
            <family val="2"/>
            <scheme val="minor"/>
          </rPr>
          <t>Introduzca la fecha prevista de adjudicación, en formato dd-mm-aaaa</t>
        </r>
      </text>
    </comment>
    <comment ref="F814" authorId="1" shapeId="0" xr:uid="{00000000-0006-0000-0100-000021040000}">
      <text/>
    </comment>
    <comment ref="F815" authorId="1" shapeId="0" xr:uid="{00000000-0006-0000-0100-000022040000}">
      <text/>
    </comment>
    <comment ref="A817" authorId="1" shapeId="0" xr:uid="{00000000-0006-0000-0100-000023040000}">
      <text>
        <r>
          <rPr>
            <sz val="11"/>
            <color theme="1"/>
            <rFont val="Calibri"/>
            <family val="2"/>
            <scheme val="minor"/>
          </rPr>
          <t>Introduzca un codigo UNSPSC</t>
        </r>
      </text>
    </comment>
    <comment ref="B817" authorId="1" shapeId="0" xr:uid="{00000000-0006-0000-0100-000024040000}">
      <text>
        <r>
          <rPr>
            <sz val="11"/>
            <color theme="1"/>
            <rFont val="Calibri"/>
            <family val="2"/>
            <scheme val="minor"/>
          </rPr>
          <t>Descripción calculada automáticamente a partir de código del artículo</t>
        </r>
      </text>
    </comment>
    <comment ref="C817" authorId="1" shapeId="0" xr:uid="{00000000-0006-0000-0100-000025040000}">
      <text>
        <r>
          <rPr>
            <sz val="11"/>
            <color theme="1"/>
            <rFont val="Calibri"/>
            <family val="2"/>
            <scheme val="minor"/>
          </rPr>
          <t>Seleccione un valor de la lista</t>
        </r>
      </text>
    </comment>
    <comment ref="D817" authorId="1" shapeId="0" xr:uid="{00000000-0006-0000-0100-000026040000}">
      <text>
        <r>
          <rPr>
            <sz val="11"/>
            <color theme="1"/>
            <rFont val="Calibri"/>
            <family val="2"/>
            <scheme val="minor"/>
          </rPr>
          <t>Introduzca un número con dos decimales como máximo. Debe ser igual o mayor a la "Cantidad Real Consumida"</t>
        </r>
      </text>
    </comment>
    <comment ref="E817" authorId="1" shapeId="0" xr:uid="{00000000-0006-0000-0100-000027040000}">
      <text>
        <r>
          <rPr>
            <sz val="11"/>
            <color theme="1"/>
            <rFont val="Calibri"/>
            <family val="2"/>
            <scheme val="minor"/>
          </rPr>
          <t>Introduzca un número con dos decimales como máximo</t>
        </r>
      </text>
    </comment>
    <comment ref="F817" authorId="1" shapeId="0" xr:uid="{00000000-0006-0000-0100-000028040000}">
      <text>
        <r>
          <rPr>
            <sz val="11"/>
            <color theme="1"/>
            <rFont val="Calibri"/>
            <family val="2"/>
            <scheme val="minor"/>
          </rPr>
          <t>Monto calculado automáticamente por el sistema</t>
        </r>
      </text>
    </comment>
    <comment ref="A847" authorId="1" shapeId="0" xr:uid="{00000000-0006-0000-0100-000029040000}">
      <text>
        <r>
          <rPr>
            <sz val="11"/>
            <color theme="1"/>
            <rFont val="Calibri"/>
            <family val="2"/>
            <scheme val="minor"/>
          </rPr>
          <t>Introducir un texto con el nombre o referencia de la contratación</t>
        </r>
      </text>
    </comment>
    <comment ref="B847" authorId="1" shapeId="0" xr:uid="{00000000-0006-0000-0100-00002A040000}">
      <text>
        <r>
          <rPr>
            <sz val="11"/>
            <color theme="1"/>
            <rFont val="Calibri"/>
            <family val="2"/>
            <scheme val="minor"/>
          </rPr>
          <t>Introduzca un texto con la finalidad de la contratación</t>
        </r>
      </text>
    </comment>
    <comment ref="C847" authorId="1" shapeId="0" xr:uid="{00000000-0006-0000-0100-00002B040000}">
      <text>
        <r>
          <rPr>
            <sz val="11"/>
            <color theme="1"/>
            <rFont val="Calibri"/>
            <family val="2"/>
            <scheme val="minor"/>
          </rPr>
          <t>Seleccionar un valor del listado</t>
        </r>
      </text>
    </comment>
    <comment ref="D847" authorId="1" shapeId="0" xr:uid="{00000000-0006-0000-0100-00002C040000}">
      <text>
        <r>
          <rPr>
            <sz val="11"/>
            <color theme="1"/>
            <rFont val="Calibri"/>
            <family val="2"/>
            <scheme val="minor"/>
          </rPr>
          <t>Seleccione el tipo de procedimiento</t>
        </r>
      </text>
    </comment>
    <comment ref="E847" authorId="1" shapeId="0" xr:uid="{00000000-0006-0000-0100-00002D040000}">
      <text>
        <r>
          <rPr>
            <sz val="11"/>
            <color theme="1"/>
            <rFont val="Calibri"/>
            <family val="2"/>
            <scheme val="minor"/>
          </rPr>
          <t>Seleccione un valor de la lista</t>
        </r>
      </text>
    </comment>
    <comment ref="F847" authorId="1" shapeId="0" xr:uid="{00000000-0006-0000-0100-00002E040000}">
      <text>
        <r>
          <rPr>
            <sz val="11"/>
            <color theme="1"/>
            <rFont val="Calibri"/>
            <family val="2"/>
            <scheme val="minor"/>
          </rPr>
          <t>Introduzca el código SNIP</t>
        </r>
      </text>
    </comment>
    <comment ref="C848" authorId="1" shapeId="0" xr:uid="{00000000-0006-0000-0100-00002F040000}">
      <text>
        <r>
          <rPr>
            <sz val="11"/>
            <color theme="1"/>
            <rFont val="Calibri"/>
            <family val="2"/>
            <scheme val="minor"/>
          </rPr>
          <t>Introduzca la fecha de inicio del proceso, en formato dd-mm-aaaa</t>
        </r>
      </text>
    </comment>
    <comment ref="F848"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31040000}">
      <text/>
    </comment>
    <comment ref="C850" authorId="1" shapeId="0" xr:uid="{00000000-0006-0000-0100-000032040000}">
      <text>
        <r>
          <rPr>
            <sz val="11"/>
            <color theme="1"/>
            <rFont val="Calibri"/>
            <family val="2"/>
            <scheme val="minor"/>
          </rPr>
          <t>Introduzca la fecha prevista de adjudicación, en formato dd-mm-aaaa</t>
        </r>
      </text>
    </comment>
    <comment ref="F850" authorId="1" shapeId="0" xr:uid="{00000000-0006-0000-0100-000033040000}">
      <text/>
    </comment>
    <comment ref="F851" authorId="1" shapeId="0" xr:uid="{00000000-0006-0000-0100-000034040000}">
      <text/>
    </comment>
    <comment ref="A853" authorId="1" shapeId="0" xr:uid="{00000000-0006-0000-0100-000035040000}">
      <text>
        <r>
          <rPr>
            <sz val="11"/>
            <color theme="1"/>
            <rFont val="Calibri"/>
            <family val="2"/>
            <scheme val="minor"/>
          </rPr>
          <t>Introduzca un codigo UNSPSC</t>
        </r>
      </text>
    </comment>
    <comment ref="B853" authorId="1" shapeId="0" xr:uid="{00000000-0006-0000-0100-000036040000}">
      <text>
        <r>
          <rPr>
            <sz val="11"/>
            <color theme="1"/>
            <rFont val="Calibri"/>
            <family val="2"/>
            <scheme val="minor"/>
          </rPr>
          <t>Descripción calculada automáticamente a partir de código del artículo</t>
        </r>
      </text>
    </comment>
    <comment ref="C853" authorId="1" shapeId="0" xr:uid="{00000000-0006-0000-0100-000037040000}">
      <text>
        <r>
          <rPr>
            <sz val="11"/>
            <color theme="1"/>
            <rFont val="Calibri"/>
            <family val="2"/>
            <scheme val="minor"/>
          </rPr>
          <t>Seleccione un valor de la lista</t>
        </r>
      </text>
    </comment>
    <comment ref="D853" authorId="1" shapeId="0" xr:uid="{00000000-0006-0000-0100-000038040000}">
      <text>
        <r>
          <rPr>
            <sz val="11"/>
            <color theme="1"/>
            <rFont val="Calibri"/>
            <family val="2"/>
            <scheme val="minor"/>
          </rPr>
          <t>Introduzca un número con dos decimales como máximo. Debe ser igual o mayor a la "Cantidad Real Consumida"</t>
        </r>
      </text>
    </comment>
    <comment ref="E853" authorId="1" shapeId="0" xr:uid="{00000000-0006-0000-0100-000039040000}">
      <text>
        <r>
          <rPr>
            <sz val="11"/>
            <color theme="1"/>
            <rFont val="Calibri"/>
            <family val="2"/>
            <scheme val="minor"/>
          </rPr>
          <t>Introduzca un número con dos decimales como máximo</t>
        </r>
      </text>
    </comment>
    <comment ref="F853" authorId="1" shapeId="0" xr:uid="{00000000-0006-0000-0100-00003A040000}">
      <text>
        <r>
          <rPr>
            <sz val="11"/>
            <color theme="1"/>
            <rFont val="Calibri"/>
            <family val="2"/>
            <scheme val="minor"/>
          </rPr>
          <t>Monto calculado automáticamente por el sistema</t>
        </r>
      </text>
    </comment>
    <comment ref="A883" authorId="1" shapeId="0" xr:uid="{00000000-0006-0000-0100-00003B040000}">
      <text>
        <r>
          <rPr>
            <sz val="11"/>
            <color theme="1"/>
            <rFont val="Calibri"/>
            <family val="2"/>
            <scheme val="minor"/>
          </rPr>
          <t>Introducir un texto con el nombre o referencia de la contratación</t>
        </r>
      </text>
    </comment>
    <comment ref="B883" authorId="1" shapeId="0" xr:uid="{00000000-0006-0000-0100-00003C040000}">
      <text>
        <r>
          <rPr>
            <sz val="11"/>
            <color theme="1"/>
            <rFont val="Calibri"/>
            <family val="2"/>
            <scheme val="minor"/>
          </rPr>
          <t>Introduzca un texto con la finalidad de la contratación</t>
        </r>
      </text>
    </comment>
    <comment ref="C883" authorId="1" shapeId="0" xr:uid="{00000000-0006-0000-0100-00003D040000}">
      <text>
        <r>
          <rPr>
            <sz val="11"/>
            <color theme="1"/>
            <rFont val="Calibri"/>
            <family val="2"/>
            <scheme val="minor"/>
          </rPr>
          <t>Seleccionar un valor del listado</t>
        </r>
      </text>
    </comment>
    <comment ref="D883" authorId="1" shapeId="0" xr:uid="{00000000-0006-0000-0100-00003E040000}">
      <text>
        <r>
          <rPr>
            <sz val="11"/>
            <color theme="1"/>
            <rFont val="Calibri"/>
            <family val="2"/>
            <scheme val="minor"/>
          </rPr>
          <t>Seleccione el tipo de procedimiento</t>
        </r>
      </text>
    </comment>
    <comment ref="E883" authorId="1" shapeId="0" xr:uid="{00000000-0006-0000-0100-00003F040000}">
      <text>
        <r>
          <rPr>
            <sz val="11"/>
            <color theme="1"/>
            <rFont val="Calibri"/>
            <family val="2"/>
            <scheme val="minor"/>
          </rPr>
          <t>Seleccione un valor de la lista</t>
        </r>
      </text>
    </comment>
    <comment ref="F883" authorId="1" shapeId="0" xr:uid="{00000000-0006-0000-0100-000040040000}">
      <text>
        <r>
          <rPr>
            <sz val="11"/>
            <color theme="1"/>
            <rFont val="Calibri"/>
            <family val="2"/>
            <scheme val="minor"/>
          </rPr>
          <t>Introduzca el código SNIP</t>
        </r>
      </text>
    </comment>
    <comment ref="C884" authorId="1" shapeId="0" xr:uid="{00000000-0006-0000-0100-000041040000}">
      <text>
        <r>
          <rPr>
            <sz val="11"/>
            <color theme="1"/>
            <rFont val="Calibri"/>
            <family val="2"/>
            <scheme val="minor"/>
          </rPr>
          <t>Introduzca la fecha de inicio del proceso, en formato dd-mm-aaaa</t>
        </r>
      </text>
    </comment>
    <comment ref="F884"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00000000-0006-0000-0100-000043040000}">
      <text/>
    </comment>
    <comment ref="C886" authorId="1" shapeId="0" xr:uid="{00000000-0006-0000-0100-000044040000}">
      <text>
        <r>
          <rPr>
            <sz val="11"/>
            <color theme="1"/>
            <rFont val="Calibri"/>
            <family val="2"/>
            <scheme val="minor"/>
          </rPr>
          <t>Introduzca la fecha prevista de adjudicación, en formato dd-mm-aaaa</t>
        </r>
      </text>
    </comment>
    <comment ref="F886" authorId="1" shapeId="0" xr:uid="{00000000-0006-0000-0100-000045040000}">
      <text/>
    </comment>
    <comment ref="F887" authorId="1" shapeId="0" xr:uid="{00000000-0006-0000-0100-000046040000}">
      <text/>
    </comment>
    <comment ref="A889" authorId="1" shapeId="0" xr:uid="{00000000-0006-0000-0100-000047040000}">
      <text>
        <r>
          <rPr>
            <sz val="11"/>
            <color theme="1"/>
            <rFont val="Calibri"/>
            <family val="2"/>
            <scheme val="minor"/>
          </rPr>
          <t>Introduzca un codigo UNSPSC</t>
        </r>
      </text>
    </comment>
    <comment ref="B889" authorId="1" shapeId="0" xr:uid="{00000000-0006-0000-0100-000048040000}">
      <text>
        <r>
          <rPr>
            <sz val="11"/>
            <color theme="1"/>
            <rFont val="Calibri"/>
            <family val="2"/>
            <scheme val="minor"/>
          </rPr>
          <t>Descripción calculada automáticamente a partir de código del artículo</t>
        </r>
      </text>
    </comment>
    <comment ref="C889" authorId="1" shapeId="0" xr:uid="{00000000-0006-0000-0100-000049040000}">
      <text>
        <r>
          <rPr>
            <sz val="11"/>
            <color theme="1"/>
            <rFont val="Calibri"/>
            <family val="2"/>
            <scheme val="minor"/>
          </rPr>
          <t>Seleccione un valor de la lista</t>
        </r>
      </text>
    </comment>
    <comment ref="D889" authorId="1" shapeId="0" xr:uid="{00000000-0006-0000-0100-00004A040000}">
      <text>
        <r>
          <rPr>
            <sz val="11"/>
            <color theme="1"/>
            <rFont val="Calibri"/>
            <family val="2"/>
            <scheme val="minor"/>
          </rPr>
          <t>Introduzca un número con dos decimales como máximo. Debe ser igual o mayor a la "Cantidad Real Consumida"</t>
        </r>
      </text>
    </comment>
    <comment ref="E889" authorId="1" shapeId="0" xr:uid="{00000000-0006-0000-0100-00004B040000}">
      <text>
        <r>
          <rPr>
            <sz val="11"/>
            <color theme="1"/>
            <rFont val="Calibri"/>
            <family val="2"/>
            <scheme val="minor"/>
          </rPr>
          <t>Introduzca un número con dos decimales como máximo</t>
        </r>
      </text>
    </comment>
    <comment ref="F889" authorId="1" shapeId="0" xr:uid="{00000000-0006-0000-0100-00004C040000}">
      <text>
        <r>
          <rPr>
            <sz val="11"/>
            <color theme="1"/>
            <rFont val="Calibri"/>
            <family val="2"/>
            <scheme val="minor"/>
          </rPr>
          <t>Monto calculado automáticamente por el sistema</t>
        </r>
      </text>
    </comment>
    <comment ref="A899" authorId="1" shapeId="0" xr:uid="{00000000-0006-0000-0100-00004D040000}">
      <text>
        <r>
          <rPr>
            <sz val="11"/>
            <color theme="1"/>
            <rFont val="Calibri"/>
            <family val="2"/>
            <scheme val="minor"/>
          </rPr>
          <t>Introducir un texto con el nombre o referencia de la contratación</t>
        </r>
      </text>
    </comment>
    <comment ref="B899" authorId="1" shapeId="0" xr:uid="{00000000-0006-0000-0100-00004E040000}">
      <text>
        <r>
          <rPr>
            <sz val="11"/>
            <color theme="1"/>
            <rFont val="Calibri"/>
            <family val="2"/>
            <scheme val="minor"/>
          </rPr>
          <t>Introduzca un texto con la finalidad de la contratación</t>
        </r>
      </text>
    </comment>
    <comment ref="C899" authorId="1" shapeId="0" xr:uid="{00000000-0006-0000-0100-00004F040000}">
      <text>
        <r>
          <rPr>
            <sz val="11"/>
            <color theme="1"/>
            <rFont val="Calibri"/>
            <family val="2"/>
            <scheme val="minor"/>
          </rPr>
          <t>Seleccionar un valor del listado</t>
        </r>
      </text>
    </comment>
    <comment ref="D899" authorId="1" shapeId="0" xr:uid="{00000000-0006-0000-0100-000050040000}">
      <text>
        <r>
          <rPr>
            <sz val="11"/>
            <color theme="1"/>
            <rFont val="Calibri"/>
            <family val="2"/>
            <scheme val="minor"/>
          </rPr>
          <t>Seleccione el tipo de procedimiento</t>
        </r>
      </text>
    </comment>
    <comment ref="E899" authorId="1" shapeId="0" xr:uid="{00000000-0006-0000-0100-000051040000}">
      <text>
        <r>
          <rPr>
            <sz val="11"/>
            <color theme="1"/>
            <rFont val="Calibri"/>
            <family val="2"/>
            <scheme val="minor"/>
          </rPr>
          <t>Seleccione un valor de la lista</t>
        </r>
      </text>
    </comment>
    <comment ref="F899" authorId="1" shapeId="0" xr:uid="{00000000-0006-0000-0100-000052040000}">
      <text>
        <r>
          <rPr>
            <sz val="11"/>
            <color theme="1"/>
            <rFont val="Calibri"/>
            <family val="2"/>
            <scheme val="minor"/>
          </rPr>
          <t>Introduzca el código SNIP</t>
        </r>
      </text>
    </comment>
    <comment ref="C900" authorId="1" shapeId="0" xr:uid="{00000000-0006-0000-0100-000053040000}">
      <text>
        <r>
          <rPr>
            <sz val="11"/>
            <color theme="1"/>
            <rFont val="Calibri"/>
            <family val="2"/>
            <scheme val="minor"/>
          </rPr>
          <t>Introduzca la fecha de inicio del proceso, en formato dd-mm-aaaa</t>
        </r>
      </text>
    </comment>
    <comment ref="F900"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55040000}">
      <text/>
    </comment>
    <comment ref="C902" authorId="1" shapeId="0" xr:uid="{00000000-0006-0000-0100-000056040000}">
      <text>
        <r>
          <rPr>
            <sz val="11"/>
            <color theme="1"/>
            <rFont val="Calibri"/>
            <family val="2"/>
            <scheme val="minor"/>
          </rPr>
          <t>Introduzca la fecha prevista de adjudicación, en formato dd-mm-aaaa</t>
        </r>
      </text>
    </comment>
    <comment ref="F902" authorId="1" shapeId="0" xr:uid="{00000000-0006-0000-0100-000057040000}">
      <text/>
    </comment>
    <comment ref="F903" authorId="1" shapeId="0" xr:uid="{00000000-0006-0000-0100-000058040000}">
      <text/>
    </comment>
    <comment ref="A905" authorId="1" shapeId="0" xr:uid="{00000000-0006-0000-0100-000059040000}">
      <text>
        <r>
          <rPr>
            <sz val="11"/>
            <color theme="1"/>
            <rFont val="Calibri"/>
            <family val="2"/>
            <scheme val="minor"/>
          </rPr>
          <t>Introduzca un codigo UNSPSC</t>
        </r>
      </text>
    </comment>
    <comment ref="B905" authorId="1" shapeId="0" xr:uid="{00000000-0006-0000-0100-00005A040000}">
      <text>
        <r>
          <rPr>
            <sz val="11"/>
            <color theme="1"/>
            <rFont val="Calibri"/>
            <family val="2"/>
            <scheme val="minor"/>
          </rPr>
          <t>Descripción calculada automáticamente a partir de código del artículo</t>
        </r>
      </text>
    </comment>
    <comment ref="C905" authorId="1" shapeId="0" xr:uid="{00000000-0006-0000-0100-00005B040000}">
      <text>
        <r>
          <rPr>
            <sz val="11"/>
            <color theme="1"/>
            <rFont val="Calibri"/>
            <family val="2"/>
            <scheme val="minor"/>
          </rPr>
          <t>Seleccione un valor de la lista</t>
        </r>
      </text>
    </comment>
    <comment ref="D905" authorId="1" shapeId="0" xr:uid="{00000000-0006-0000-0100-00005C040000}">
      <text>
        <r>
          <rPr>
            <sz val="11"/>
            <color theme="1"/>
            <rFont val="Calibri"/>
            <family val="2"/>
            <scheme val="minor"/>
          </rPr>
          <t>Introduzca un número con dos decimales como máximo. Debe ser igual o mayor a la "Cantidad Real Consumida"</t>
        </r>
      </text>
    </comment>
    <comment ref="E905" authorId="1" shapeId="0" xr:uid="{00000000-0006-0000-0100-00005D040000}">
      <text>
        <r>
          <rPr>
            <sz val="11"/>
            <color theme="1"/>
            <rFont val="Calibri"/>
            <family val="2"/>
            <scheme val="minor"/>
          </rPr>
          <t>Introduzca un número con dos decimales como máximo</t>
        </r>
      </text>
    </comment>
    <comment ref="F905" authorId="1" shapeId="0" xr:uid="{00000000-0006-0000-0100-00005E040000}">
      <text>
        <r>
          <rPr>
            <sz val="11"/>
            <color theme="1"/>
            <rFont val="Calibri"/>
            <family val="2"/>
            <scheme val="minor"/>
          </rPr>
          <t>Monto calculado automáticamente por el sistema</t>
        </r>
      </text>
    </comment>
    <comment ref="A925" authorId="1" shapeId="0" xr:uid="{00000000-0006-0000-0100-00005F040000}">
      <text>
        <r>
          <rPr>
            <sz val="11"/>
            <color theme="1"/>
            <rFont val="Calibri"/>
            <family val="2"/>
            <scheme val="minor"/>
          </rPr>
          <t>Introducir un texto con el nombre o referencia de la contratación</t>
        </r>
      </text>
    </comment>
    <comment ref="B925" authorId="1" shapeId="0" xr:uid="{00000000-0006-0000-0100-000060040000}">
      <text>
        <r>
          <rPr>
            <sz val="11"/>
            <color theme="1"/>
            <rFont val="Calibri"/>
            <family val="2"/>
            <scheme val="minor"/>
          </rPr>
          <t>Introduzca un texto con la finalidad de la contratación</t>
        </r>
      </text>
    </comment>
    <comment ref="C925" authorId="1" shapeId="0" xr:uid="{00000000-0006-0000-0100-000061040000}">
      <text>
        <r>
          <rPr>
            <sz val="11"/>
            <color theme="1"/>
            <rFont val="Calibri"/>
            <family val="2"/>
            <scheme val="minor"/>
          </rPr>
          <t>Seleccionar un valor del listado</t>
        </r>
      </text>
    </comment>
    <comment ref="D925" authorId="1" shapeId="0" xr:uid="{00000000-0006-0000-0100-000062040000}">
      <text>
        <r>
          <rPr>
            <sz val="11"/>
            <color theme="1"/>
            <rFont val="Calibri"/>
            <family val="2"/>
            <scheme val="minor"/>
          </rPr>
          <t>Seleccione el tipo de procedimiento</t>
        </r>
      </text>
    </comment>
    <comment ref="E925" authorId="1" shapeId="0" xr:uid="{00000000-0006-0000-0100-000063040000}">
      <text>
        <r>
          <rPr>
            <sz val="11"/>
            <color theme="1"/>
            <rFont val="Calibri"/>
            <family val="2"/>
            <scheme val="minor"/>
          </rPr>
          <t>Seleccione un valor de la lista</t>
        </r>
      </text>
    </comment>
    <comment ref="F925" authorId="1" shapeId="0" xr:uid="{00000000-0006-0000-0100-000064040000}">
      <text>
        <r>
          <rPr>
            <sz val="11"/>
            <color theme="1"/>
            <rFont val="Calibri"/>
            <family val="2"/>
            <scheme val="minor"/>
          </rPr>
          <t>Introduzca el código SNIP</t>
        </r>
      </text>
    </comment>
    <comment ref="C926" authorId="1" shapeId="0" xr:uid="{00000000-0006-0000-0100-000065040000}">
      <text>
        <r>
          <rPr>
            <sz val="11"/>
            <color theme="1"/>
            <rFont val="Calibri"/>
            <family val="2"/>
            <scheme val="minor"/>
          </rPr>
          <t>Introduzca la fecha de inicio del proceso, en formato dd-mm-aaaa</t>
        </r>
      </text>
    </comment>
    <comment ref="F926"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67040000}">
      <text/>
    </comment>
    <comment ref="C928" authorId="1" shapeId="0" xr:uid="{00000000-0006-0000-0100-000068040000}">
      <text>
        <r>
          <rPr>
            <sz val="11"/>
            <color theme="1"/>
            <rFont val="Calibri"/>
            <family val="2"/>
            <scheme val="minor"/>
          </rPr>
          <t>Introduzca la fecha prevista de adjudicación, en formato dd-mm-aaaa</t>
        </r>
      </text>
    </comment>
    <comment ref="F928" authorId="1" shapeId="0" xr:uid="{00000000-0006-0000-0100-000069040000}">
      <text/>
    </comment>
    <comment ref="F929" authorId="1" shapeId="0" xr:uid="{00000000-0006-0000-0100-00006A040000}">
      <text/>
    </comment>
    <comment ref="A931" authorId="1" shapeId="0" xr:uid="{00000000-0006-0000-0100-00006B040000}">
      <text>
        <r>
          <rPr>
            <sz val="11"/>
            <color theme="1"/>
            <rFont val="Calibri"/>
            <family val="2"/>
            <scheme val="minor"/>
          </rPr>
          <t>Introduzca un codigo UNSPSC</t>
        </r>
      </text>
    </comment>
    <comment ref="B931" authorId="1" shapeId="0" xr:uid="{00000000-0006-0000-0100-00006C040000}">
      <text>
        <r>
          <rPr>
            <sz val="11"/>
            <color theme="1"/>
            <rFont val="Calibri"/>
            <family val="2"/>
            <scheme val="minor"/>
          </rPr>
          <t>Descripción calculada automáticamente a partir de código del artículo</t>
        </r>
      </text>
    </comment>
    <comment ref="C931" authorId="1" shapeId="0" xr:uid="{00000000-0006-0000-0100-00006D040000}">
      <text>
        <r>
          <rPr>
            <sz val="11"/>
            <color theme="1"/>
            <rFont val="Calibri"/>
            <family val="2"/>
            <scheme val="minor"/>
          </rPr>
          <t>Seleccione un valor de la lista</t>
        </r>
      </text>
    </comment>
    <comment ref="D931" authorId="1" shapeId="0" xr:uid="{00000000-0006-0000-0100-00006E040000}">
      <text>
        <r>
          <rPr>
            <sz val="11"/>
            <color theme="1"/>
            <rFont val="Calibri"/>
            <family val="2"/>
            <scheme val="minor"/>
          </rPr>
          <t>Introduzca un número con dos decimales como máximo. Debe ser igual o mayor a la "Cantidad Real Consumida"</t>
        </r>
      </text>
    </comment>
    <comment ref="E931" authorId="1" shapeId="0" xr:uid="{00000000-0006-0000-0100-00006F040000}">
      <text>
        <r>
          <rPr>
            <sz val="11"/>
            <color theme="1"/>
            <rFont val="Calibri"/>
            <family val="2"/>
            <scheme val="minor"/>
          </rPr>
          <t>Introduzca un número con dos decimales como máximo</t>
        </r>
      </text>
    </comment>
    <comment ref="F931" authorId="1" shapeId="0" xr:uid="{00000000-0006-0000-0100-000070040000}">
      <text>
        <r>
          <rPr>
            <sz val="11"/>
            <color theme="1"/>
            <rFont val="Calibri"/>
            <family val="2"/>
            <scheme val="minor"/>
          </rPr>
          <t>Monto calculado automáticamente por el sistema</t>
        </r>
      </text>
    </comment>
    <comment ref="A939" authorId="1" shapeId="0" xr:uid="{00000000-0006-0000-0100-000071040000}">
      <text>
        <r>
          <rPr>
            <sz val="11"/>
            <color theme="1"/>
            <rFont val="Calibri"/>
            <family val="2"/>
            <scheme val="minor"/>
          </rPr>
          <t>Introducir un texto con el nombre o referencia de la contratación</t>
        </r>
      </text>
    </comment>
    <comment ref="B939" authorId="1" shapeId="0" xr:uid="{00000000-0006-0000-0100-000072040000}">
      <text>
        <r>
          <rPr>
            <sz val="11"/>
            <color theme="1"/>
            <rFont val="Calibri"/>
            <family val="2"/>
            <scheme val="minor"/>
          </rPr>
          <t>Introduzca un texto con la finalidad de la contratación</t>
        </r>
      </text>
    </comment>
    <comment ref="C939" authorId="1" shapeId="0" xr:uid="{00000000-0006-0000-0100-000073040000}">
      <text>
        <r>
          <rPr>
            <sz val="11"/>
            <color theme="1"/>
            <rFont val="Calibri"/>
            <family val="2"/>
            <scheme val="minor"/>
          </rPr>
          <t>Seleccionar un valor del listado</t>
        </r>
      </text>
    </comment>
    <comment ref="D939" authorId="1" shapeId="0" xr:uid="{00000000-0006-0000-0100-000074040000}">
      <text>
        <r>
          <rPr>
            <sz val="11"/>
            <color theme="1"/>
            <rFont val="Calibri"/>
            <family val="2"/>
            <scheme val="minor"/>
          </rPr>
          <t>Seleccione el tipo de procedimiento</t>
        </r>
      </text>
    </comment>
    <comment ref="E939" authorId="1" shapeId="0" xr:uid="{00000000-0006-0000-0100-000075040000}">
      <text>
        <r>
          <rPr>
            <sz val="11"/>
            <color theme="1"/>
            <rFont val="Calibri"/>
            <family val="2"/>
            <scheme val="minor"/>
          </rPr>
          <t>Seleccione un valor de la lista</t>
        </r>
      </text>
    </comment>
    <comment ref="F939" authorId="1" shapeId="0" xr:uid="{00000000-0006-0000-0100-000076040000}">
      <text>
        <r>
          <rPr>
            <sz val="11"/>
            <color theme="1"/>
            <rFont val="Calibri"/>
            <family val="2"/>
            <scheme val="minor"/>
          </rPr>
          <t>Introduzca el código SNIP</t>
        </r>
      </text>
    </comment>
    <comment ref="C940" authorId="1" shapeId="0" xr:uid="{00000000-0006-0000-0100-000077040000}">
      <text>
        <r>
          <rPr>
            <sz val="11"/>
            <color theme="1"/>
            <rFont val="Calibri"/>
            <family val="2"/>
            <scheme val="minor"/>
          </rPr>
          <t>Introduzca la fecha de inicio del proceso, en formato dd-mm-aaaa</t>
        </r>
      </text>
    </comment>
    <comment ref="F94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79040000}">
      <text/>
    </comment>
    <comment ref="C942" authorId="1" shapeId="0" xr:uid="{00000000-0006-0000-0100-00007A040000}">
      <text>
        <r>
          <rPr>
            <sz val="11"/>
            <color theme="1"/>
            <rFont val="Calibri"/>
            <family val="2"/>
            <scheme val="minor"/>
          </rPr>
          <t>Introduzca la fecha prevista de adjudicación, en formato dd-mm-aaaa</t>
        </r>
      </text>
    </comment>
    <comment ref="F942" authorId="1" shapeId="0" xr:uid="{00000000-0006-0000-0100-00007B040000}">
      <text/>
    </comment>
    <comment ref="F943" authorId="1" shapeId="0" xr:uid="{00000000-0006-0000-0100-00007C040000}">
      <text/>
    </comment>
    <comment ref="A945" authorId="1" shapeId="0" xr:uid="{00000000-0006-0000-0100-00007D040000}">
      <text>
        <r>
          <rPr>
            <sz val="11"/>
            <color theme="1"/>
            <rFont val="Calibri"/>
            <family val="2"/>
            <scheme val="minor"/>
          </rPr>
          <t>Introduzca un codigo UNSPSC</t>
        </r>
      </text>
    </comment>
    <comment ref="B945" authorId="1" shapeId="0" xr:uid="{00000000-0006-0000-0100-00007E040000}">
      <text>
        <r>
          <rPr>
            <sz val="11"/>
            <color theme="1"/>
            <rFont val="Calibri"/>
            <family val="2"/>
            <scheme val="minor"/>
          </rPr>
          <t>Descripción calculada automáticamente a partir de código del artículo</t>
        </r>
      </text>
    </comment>
    <comment ref="C945" authorId="1" shapeId="0" xr:uid="{00000000-0006-0000-0100-00007F040000}">
      <text>
        <r>
          <rPr>
            <sz val="11"/>
            <color theme="1"/>
            <rFont val="Calibri"/>
            <family val="2"/>
            <scheme val="minor"/>
          </rPr>
          <t>Seleccione un valor de la lista</t>
        </r>
      </text>
    </comment>
    <comment ref="D945" authorId="1" shapeId="0" xr:uid="{00000000-0006-0000-0100-000080040000}">
      <text>
        <r>
          <rPr>
            <sz val="11"/>
            <color theme="1"/>
            <rFont val="Calibri"/>
            <family val="2"/>
            <scheme val="minor"/>
          </rPr>
          <t>Introduzca un número con dos decimales como máximo. Debe ser igual o mayor a la "Cantidad Real Consumida"</t>
        </r>
      </text>
    </comment>
    <comment ref="E945" authorId="1" shapeId="0" xr:uid="{00000000-0006-0000-0100-000081040000}">
      <text>
        <r>
          <rPr>
            <sz val="11"/>
            <color theme="1"/>
            <rFont val="Calibri"/>
            <family val="2"/>
            <scheme val="minor"/>
          </rPr>
          <t>Introduzca un número con dos decimales como máximo</t>
        </r>
      </text>
    </comment>
    <comment ref="F945" authorId="1" shapeId="0" xr:uid="{00000000-0006-0000-0100-000082040000}">
      <text>
        <r>
          <rPr>
            <sz val="11"/>
            <color theme="1"/>
            <rFont val="Calibri"/>
            <family val="2"/>
            <scheme val="minor"/>
          </rPr>
          <t>Monto calculado automáticamente por el sistema</t>
        </r>
      </text>
    </comment>
    <comment ref="A950" authorId="1" shapeId="0" xr:uid="{00000000-0006-0000-0100-000083040000}">
      <text>
        <r>
          <rPr>
            <sz val="11"/>
            <color theme="1"/>
            <rFont val="Calibri"/>
            <family val="2"/>
            <scheme val="minor"/>
          </rPr>
          <t>Introducir un texto con el nombre o referencia de la contratación</t>
        </r>
      </text>
    </comment>
    <comment ref="B950" authorId="1" shapeId="0" xr:uid="{00000000-0006-0000-0100-000084040000}">
      <text>
        <r>
          <rPr>
            <sz val="11"/>
            <color theme="1"/>
            <rFont val="Calibri"/>
            <family val="2"/>
            <scheme val="minor"/>
          </rPr>
          <t>Introduzca un texto con la finalidad de la contratación</t>
        </r>
      </text>
    </comment>
    <comment ref="C950" authorId="1" shapeId="0" xr:uid="{00000000-0006-0000-0100-000085040000}">
      <text>
        <r>
          <rPr>
            <sz val="11"/>
            <color theme="1"/>
            <rFont val="Calibri"/>
            <family val="2"/>
            <scheme val="minor"/>
          </rPr>
          <t>Seleccionar un valor del listado</t>
        </r>
      </text>
    </comment>
    <comment ref="D950" authorId="1" shapeId="0" xr:uid="{00000000-0006-0000-0100-000086040000}">
      <text>
        <r>
          <rPr>
            <sz val="11"/>
            <color theme="1"/>
            <rFont val="Calibri"/>
            <family val="2"/>
            <scheme val="minor"/>
          </rPr>
          <t>Seleccione el tipo de procedimiento</t>
        </r>
      </text>
    </comment>
    <comment ref="E950" authorId="1" shapeId="0" xr:uid="{00000000-0006-0000-0100-000087040000}">
      <text>
        <r>
          <rPr>
            <sz val="11"/>
            <color theme="1"/>
            <rFont val="Calibri"/>
            <family val="2"/>
            <scheme val="minor"/>
          </rPr>
          <t>Seleccione un valor de la lista</t>
        </r>
      </text>
    </comment>
    <comment ref="F950" authorId="1" shapeId="0" xr:uid="{00000000-0006-0000-0100-000088040000}">
      <text>
        <r>
          <rPr>
            <sz val="11"/>
            <color theme="1"/>
            <rFont val="Calibri"/>
            <family val="2"/>
            <scheme val="minor"/>
          </rPr>
          <t>Introduzca el código SNIP</t>
        </r>
      </text>
    </comment>
    <comment ref="C951" authorId="1" shapeId="0" xr:uid="{00000000-0006-0000-0100-000089040000}">
      <text>
        <r>
          <rPr>
            <sz val="11"/>
            <color theme="1"/>
            <rFont val="Calibri"/>
            <family val="2"/>
            <scheme val="minor"/>
          </rPr>
          <t>Introduzca la fecha de inicio del proceso, en formato dd-mm-aaaa</t>
        </r>
      </text>
    </comment>
    <comment ref="F951"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8B040000}">
      <text/>
    </comment>
    <comment ref="C953" authorId="1" shapeId="0" xr:uid="{00000000-0006-0000-0100-00008C040000}">
      <text>
        <r>
          <rPr>
            <sz val="11"/>
            <color theme="1"/>
            <rFont val="Calibri"/>
            <family val="2"/>
            <scheme val="minor"/>
          </rPr>
          <t>Introduzca la fecha prevista de adjudicación, en formato dd-mm-aaaa</t>
        </r>
      </text>
    </comment>
    <comment ref="F953" authorId="1" shapeId="0" xr:uid="{00000000-0006-0000-0100-00008D040000}">
      <text/>
    </comment>
    <comment ref="F954" authorId="1" shapeId="0" xr:uid="{00000000-0006-0000-0100-00008E040000}">
      <text/>
    </comment>
    <comment ref="A956" authorId="1" shapeId="0" xr:uid="{00000000-0006-0000-0100-00008F040000}">
      <text>
        <r>
          <rPr>
            <sz val="11"/>
            <color theme="1"/>
            <rFont val="Calibri"/>
            <family val="2"/>
            <scheme val="minor"/>
          </rPr>
          <t>Introduzca un codigo UNSPSC</t>
        </r>
      </text>
    </comment>
    <comment ref="B956" authorId="1" shapeId="0" xr:uid="{00000000-0006-0000-0100-000090040000}">
      <text>
        <r>
          <rPr>
            <sz val="11"/>
            <color theme="1"/>
            <rFont val="Calibri"/>
            <family val="2"/>
            <scheme val="minor"/>
          </rPr>
          <t>Descripción calculada automáticamente a partir de código del artículo</t>
        </r>
      </text>
    </comment>
    <comment ref="C956" authorId="1" shapeId="0" xr:uid="{00000000-0006-0000-0100-000091040000}">
      <text>
        <r>
          <rPr>
            <sz val="11"/>
            <color theme="1"/>
            <rFont val="Calibri"/>
            <family val="2"/>
            <scheme val="minor"/>
          </rPr>
          <t>Seleccione un valor de la lista</t>
        </r>
      </text>
    </comment>
    <comment ref="D956" authorId="1" shapeId="0" xr:uid="{00000000-0006-0000-0100-000092040000}">
      <text>
        <r>
          <rPr>
            <sz val="11"/>
            <color theme="1"/>
            <rFont val="Calibri"/>
            <family val="2"/>
            <scheme val="minor"/>
          </rPr>
          <t>Introduzca un número con dos decimales como máximo. Debe ser igual o mayor a la "Cantidad Real Consumida"</t>
        </r>
      </text>
    </comment>
    <comment ref="E956" authorId="1" shapeId="0" xr:uid="{00000000-0006-0000-0100-000093040000}">
      <text>
        <r>
          <rPr>
            <sz val="11"/>
            <color theme="1"/>
            <rFont val="Calibri"/>
            <family val="2"/>
            <scheme val="minor"/>
          </rPr>
          <t>Introduzca un número con dos decimales como máximo</t>
        </r>
      </text>
    </comment>
    <comment ref="F956" authorId="1" shapeId="0" xr:uid="{00000000-0006-0000-0100-000094040000}">
      <text>
        <r>
          <rPr>
            <sz val="11"/>
            <color theme="1"/>
            <rFont val="Calibri"/>
            <family val="2"/>
            <scheme val="minor"/>
          </rPr>
          <t>Monto calculado automáticamente por el sistema</t>
        </r>
      </text>
    </comment>
    <comment ref="A961" authorId="1" shapeId="0" xr:uid="{00000000-0006-0000-0100-000095040000}">
      <text>
        <r>
          <rPr>
            <sz val="11"/>
            <color theme="1"/>
            <rFont val="Calibri"/>
            <family val="2"/>
            <scheme val="minor"/>
          </rPr>
          <t>Introducir un texto con el nombre o referencia de la contratación</t>
        </r>
      </text>
    </comment>
    <comment ref="B961" authorId="1" shapeId="0" xr:uid="{00000000-0006-0000-0100-000096040000}">
      <text>
        <r>
          <rPr>
            <sz val="11"/>
            <color theme="1"/>
            <rFont val="Calibri"/>
            <family val="2"/>
            <scheme val="minor"/>
          </rPr>
          <t>Introduzca un texto con la finalidad de la contratación</t>
        </r>
      </text>
    </comment>
    <comment ref="C961" authorId="1" shapeId="0" xr:uid="{00000000-0006-0000-0100-000097040000}">
      <text>
        <r>
          <rPr>
            <sz val="11"/>
            <color theme="1"/>
            <rFont val="Calibri"/>
            <family val="2"/>
            <scheme val="minor"/>
          </rPr>
          <t>Seleccionar un valor del listado</t>
        </r>
      </text>
    </comment>
    <comment ref="D961" authorId="1" shapeId="0" xr:uid="{00000000-0006-0000-0100-000098040000}">
      <text>
        <r>
          <rPr>
            <sz val="11"/>
            <color theme="1"/>
            <rFont val="Calibri"/>
            <family val="2"/>
            <scheme val="minor"/>
          </rPr>
          <t>Seleccione el tipo de procedimiento</t>
        </r>
      </text>
    </comment>
    <comment ref="E961" authorId="1" shapeId="0" xr:uid="{00000000-0006-0000-0100-000099040000}">
      <text>
        <r>
          <rPr>
            <sz val="11"/>
            <color theme="1"/>
            <rFont val="Calibri"/>
            <family val="2"/>
            <scheme val="minor"/>
          </rPr>
          <t>Seleccione un valor de la lista</t>
        </r>
      </text>
    </comment>
    <comment ref="F961" authorId="1" shapeId="0" xr:uid="{00000000-0006-0000-0100-00009A040000}">
      <text>
        <r>
          <rPr>
            <sz val="11"/>
            <color theme="1"/>
            <rFont val="Calibri"/>
            <family val="2"/>
            <scheme val="minor"/>
          </rPr>
          <t>Introduzca el código SNIP</t>
        </r>
      </text>
    </comment>
    <comment ref="C962" authorId="1" shapeId="0" xr:uid="{00000000-0006-0000-0100-00009B040000}">
      <text>
        <r>
          <rPr>
            <sz val="11"/>
            <color theme="1"/>
            <rFont val="Calibri"/>
            <family val="2"/>
            <scheme val="minor"/>
          </rPr>
          <t>Introduzca la fecha de inicio del proceso, en formato dd-mm-aaaa</t>
        </r>
      </text>
    </comment>
    <comment ref="F962"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00000000-0006-0000-0100-00009D040000}">
      <text/>
    </comment>
    <comment ref="C964" authorId="1" shapeId="0" xr:uid="{00000000-0006-0000-0100-00009E040000}">
      <text>
        <r>
          <rPr>
            <sz val="11"/>
            <color theme="1"/>
            <rFont val="Calibri"/>
            <family val="2"/>
            <scheme val="minor"/>
          </rPr>
          <t>Introduzca la fecha prevista de adjudicación, en formato dd-mm-aaaa</t>
        </r>
      </text>
    </comment>
    <comment ref="F964" authorId="1" shapeId="0" xr:uid="{00000000-0006-0000-0100-00009F040000}">
      <text/>
    </comment>
    <comment ref="F965" authorId="1" shapeId="0" xr:uid="{00000000-0006-0000-0100-0000A0040000}">
      <text/>
    </comment>
    <comment ref="A967" authorId="1" shapeId="0" xr:uid="{00000000-0006-0000-0100-0000A1040000}">
      <text>
        <r>
          <rPr>
            <sz val="11"/>
            <color theme="1"/>
            <rFont val="Calibri"/>
            <family val="2"/>
            <scheme val="minor"/>
          </rPr>
          <t>Introduzca un codigo UNSPSC</t>
        </r>
      </text>
    </comment>
    <comment ref="B967" authorId="1" shapeId="0" xr:uid="{00000000-0006-0000-0100-0000A2040000}">
      <text>
        <r>
          <rPr>
            <sz val="11"/>
            <color theme="1"/>
            <rFont val="Calibri"/>
            <family val="2"/>
            <scheme val="minor"/>
          </rPr>
          <t>Descripción calculada automáticamente a partir de código del artículo</t>
        </r>
      </text>
    </comment>
    <comment ref="C967" authorId="1" shapeId="0" xr:uid="{00000000-0006-0000-0100-0000A3040000}">
      <text>
        <r>
          <rPr>
            <sz val="11"/>
            <color theme="1"/>
            <rFont val="Calibri"/>
            <family val="2"/>
            <scheme val="minor"/>
          </rPr>
          <t>Seleccione un valor de la lista</t>
        </r>
      </text>
    </comment>
    <comment ref="D967" authorId="1" shapeId="0" xr:uid="{00000000-0006-0000-0100-0000A4040000}">
      <text>
        <r>
          <rPr>
            <sz val="11"/>
            <color theme="1"/>
            <rFont val="Calibri"/>
            <family val="2"/>
            <scheme val="minor"/>
          </rPr>
          <t>Introduzca un número con dos decimales como máximo. Debe ser igual o mayor a la "Cantidad Real Consumida"</t>
        </r>
      </text>
    </comment>
    <comment ref="E967" authorId="1" shapeId="0" xr:uid="{00000000-0006-0000-0100-0000A5040000}">
      <text>
        <r>
          <rPr>
            <sz val="11"/>
            <color theme="1"/>
            <rFont val="Calibri"/>
            <family val="2"/>
            <scheme val="minor"/>
          </rPr>
          <t>Introduzca un número con dos decimales como máximo</t>
        </r>
      </text>
    </comment>
    <comment ref="F967" authorId="1" shapeId="0" xr:uid="{00000000-0006-0000-0100-0000A6040000}">
      <text>
        <r>
          <rPr>
            <sz val="11"/>
            <color theme="1"/>
            <rFont val="Calibri"/>
            <family val="2"/>
            <scheme val="minor"/>
          </rPr>
          <t>Monto calculado automáticamente por el sistema</t>
        </r>
      </text>
    </comment>
    <comment ref="A972" authorId="1" shapeId="0" xr:uid="{00000000-0006-0000-0100-0000A7040000}">
      <text>
        <r>
          <rPr>
            <sz val="11"/>
            <color theme="1"/>
            <rFont val="Calibri"/>
            <family val="2"/>
            <scheme val="minor"/>
          </rPr>
          <t>Introducir un texto con el nombre o referencia de la contratación</t>
        </r>
      </text>
    </comment>
    <comment ref="B972" authorId="1" shapeId="0" xr:uid="{00000000-0006-0000-0100-0000A8040000}">
      <text>
        <r>
          <rPr>
            <sz val="11"/>
            <color theme="1"/>
            <rFont val="Calibri"/>
            <family val="2"/>
            <scheme val="minor"/>
          </rPr>
          <t>Introduzca un texto con la finalidad de la contratación</t>
        </r>
      </text>
    </comment>
    <comment ref="C972" authorId="1" shapeId="0" xr:uid="{00000000-0006-0000-0100-0000A9040000}">
      <text>
        <r>
          <rPr>
            <sz val="11"/>
            <color theme="1"/>
            <rFont val="Calibri"/>
            <family val="2"/>
            <scheme val="minor"/>
          </rPr>
          <t>Seleccionar un valor del listado</t>
        </r>
      </text>
    </comment>
    <comment ref="D972" authorId="1" shapeId="0" xr:uid="{00000000-0006-0000-0100-0000AA040000}">
      <text>
        <r>
          <rPr>
            <sz val="11"/>
            <color theme="1"/>
            <rFont val="Calibri"/>
            <family val="2"/>
            <scheme val="minor"/>
          </rPr>
          <t>Seleccione el tipo de procedimiento</t>
        </r>
      </text>
    </comment>
    <comment ref="E972" authorId="1" shapeId="0" xr:uid="{00000000-0006-0000-0100-0000AB040000}">
      <text>
        <r>
          <rPr>
            <sz val="11"/>
            <color theme="1"/>
            <rFont val="Calibri"/>
            <family val="2"/>
            <scheme val="minor"/>
          </rPr>
          <t>Seleccione un valor de la lista</t>
        </r>
      </text>
    </comment>
    <comment ref="F972" authorId="1" shapeId="0" xr:uid="{00000000-0006-0000-0100-0000AC040000}">
      <text>
        <r>
          <rPr>
            <sz val="11"/>
            <color theme="1"/>
            <rFont val="Calibri"/>
            <family val="2"/>
            <scheme val="minor"/>
          </rPr>
          <t>Introduzca el código SNIP</t>
        </r>
      </text>
    </comment>
    <comment ref="C973" authorId="1" shapeId="0" xr:uid="{00000000-0006-0000-0100-0000AD040000}">
      <text>
        <r>
          <rPr>
            <sz val="11"/>
            <color theme="1"/>
            <rFont val="Calibri"/>
            <family val="2"/>
            <scheme val="minor"/>
          </rPr>
          <t>Introduzca la fecha de inicio del proceso, en formato dd-mm-aaaa</t>
        </r>
      </text>
    </comment>
    <comment ref="F973"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00000000-0006-0000-0100-0000AF040000}">
      <text/>
    </comment>
    <comment ref="C975" authorId="1" shapeId="0" xr:uid="{00000000-0006-0000-0100-0000B0040000}">
      <text>
        <r>
          <rPr>
            <sz val="11"/>
            <color theme="1"/>
            <rFont val="Calibri"/>
            <family val="2"/>
            <scheme val="minor"/>
          </rPr>
          <t>Introduzca la fecha prevista de adjudicación, en formato dd-mm-aaaa</t>
        </r>
      </text>
    </comment>
    <comment ref="F975" authorId="1" shapeId="0" xr:uid="{00000000-0006-0000-0100-0000B1040000}">
      <text/>
    </comment>
    <comment ref="F976" authorId="1" shapeId="0" xr:uid="{00000000-0006-0000-0100-0000B2040000}">
      <text/>
    </comment>
    <comment ref="A978" authorId="1" shapeId="0" xr:uid="{00000000-0006-0000-0100-0000B3040000}">
      <text>
        <r>
          <rPr>
            <sz val="11"/>
            <color theme="1"/>
            <rFont val="Calibri"/>
            <family val="2"/>
            <scheme val="minor"/>
          </rPr>
          <t>Introduzca un codigo UNSPSC</t>
        </r>
      </text>
    </comment>
    <comment ref="B978" authorId="1" shapeId="0" xr:uid="{00000000-0006-0000-0100-0000B4040000}">
      <text>
        <r>
          <rPr>
            <sz val="11"/>
            <color theme="1"/>
            <rFont val="Calibri"/>
            <family val="2"/>
            <scheme val="minor"/>
          </rPr>
          <t>Descripción calculada automáticamente a partir de código del artículo</t>
        </r>
      </text>
    </comment>
    <comment ref="C978" authorId="1" shapeId="0" xr:uid="{00000000-0006-0000-0100-0000B5040000}">
      <text>
        <r>
          <rPr>
            <sz val="11"/>
            <color theme="1"/>
            <rFont val="Calibri"/>
            <family val="2"/>
            <scheme val="minor"/>
          </rPr>
          <t>Seleccione un valor de la lista</t>
        </r>
      </text>
    </comment>
    <comment ref="D978" authorId="1" shapeId="0" xr:uid="{00000000-0006-0000-0100-0000B6040000}">
      <text>
        <r>
          <rPr>
            <sz val="11"/>
            <color theme="1"/>
            <rFont val="Calibri"/>
            <family val="2"/>
            <scheme val="minor"/>
          </rPr>
          <t>Introduzca un número con dos decimales como máximo. Debe ser igual o mayor a la "Cantidad Real Consumida"</t>
        </r>
      </text>
    </comment>
    <comment ref="E978" authorId="1" shapeId="0" xr:uid="{00000000-0006-0000-0100-0000B7040000}">
      <text>
        <r>
          <rPr>
            <sz val="11"/>
            <color theme="1"/>
            <rFont val="Calibri"/>
            <family val="2"/>
            <scheme val="minor"/>
          </rPr>
          <t>Introduzca un número con dos decimales como máximo</t>
        </r>
      </text>
    </comment>
    <comment ref="F978" authorId="1" shapeId="0" xr:uid="{00000000-0006-0000-0100-0000B8040000}">
      <text>
        <r>
          <rPr>
            <sz val="11"/>
            <color theme="1"/>
            <rFont val="Calibri"/>
            <family val="2"/>
            <scheme val="minor"/>
          </rPr>
          <t>Monto calculado automáticamente por el sistema</t>
        </r>
      </text>
    </comment>
    <comment ref="A985" authorId="1" shapeId="0" xr:uid="{00000000-0006-0000-0100-0000B9040000}">
      <text>
        <r>
          <rPr>
            <sz val="11"/>
            <color theme="1"/>
            <rFont val="Calibri"/>
            <family val="2"/>
            <scheme val="minor"/>
          </rPr>
          <t>Introducir un texto con el nombre o referencia de la contratación</t>
        </r>
      </text>
    </comment>
    <comment ref="B985" authorId="1" shapeId="0" xr:uid="{00000000-0006-0000-0100-0000BA040000}">
      <text>
        <r>
          <rPr>
            <sz val="11"/>
            <color theme="1"/>
            <rFont val="Calibri"/>
            <family val="2"/>
            <scheme val="minor"/>
          </rPr>
          <t>Introduzca un texto con la finalidad de la contratación</t>
        </r>
      </text>
    </comment>
    <comment ref="C985" authorId="1" shapeId="0" xr:uid="{00000000-0006-0000-0100-0000BB040000}">
      <text>
        <r>
          <rPr>
            <sz val="11"/>
            <color theme="1"/>
            <rFont val="Calibri"/>
            <family val="2"/>
            <scheme val="minor"/>
          </rPr>
          <t>Seleccionar un valor del listado</t>
        </r>
      </text>
    </comment>
    <comment ref="D985" authorId="1" shapeId="0" xr:uid="{00000000-0006-0000-0100-0000BC040000}">
      <text>
        <r>
          <rPr>
            <sz val="11"/>
            <color theme="1"/>
            <rFont val="Calibri"/>
            <family val="2"/>
            <scheme val="minor"/>
          </rPr>
          <t>Seleccione el tipo de procedimiento</t>
        </r>
      </text>
    </comment>
    <comment ref="E985" authorId="1" shapeId="0" xr:uid="{00000000-0006-0000-0100-0000BD040000}">
      <text>
        <r>
          <rPr>
            <sz val="11"/>
            <color theme="1"/>
            <rFont val="Calibri"/>
            <family val="2"/>
            <scheme val="minor"/>
          </rPr>
          <t>Seleccione un valor de la lista</t>
        </r>
      </text>
    </comment>
    <comment ref="F985" authorId="1" shapeId="0" xr:uid="{00000000-0006-0000-0100-0000BE040000}">
      <text>
        <r>
          <rPr>
            <sz val="11"/>
            <color theme="1"/>
            <rFont val="Calibri"/>
            <family val="2"/>
            <scheme val="minor"/>
          </rPr>
          <t>Introduzca el código SNIP</t>
        </r>
      </text>
    </comment>
    <comment ref="C986" authorId="1" shapeId="0" xr:uid="{00000000-0006-0000-0100-0000BF040000}">
      <text>
        <r>
          <rPr>
            <sz val="11"/>
            <color theme="1"/>
            <rFont val="Calibri"/>
            <family val="2"/>
            <scheme val="minor"/>
          </rPr>
          <t>Introduzca la fecha de inicio del proceso, en formato dd-mm-aaaa</t>
        </r>
      </text>
    </comment>
    <comment ref="F986"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00000000-0006-0000-0100-0000C1040000}">
      <text/>
    </comment>
    <comment ref="C988" authorId="1" shapeId="0" xr:uid="{00000000-0006-0000-0100-0000C2040000}">
      <text>
        <r>
          <rPr>
            <sz val="11"/>
            <color theme="1"/>
            <rFont val="Calibri"/>
            <family val="2"/>
            <scheme val="minor"/>
          </rPr>
          <t>Introduzca la fecha prevista de adjudicación, en formato dd-mm-aaaa</t>
        </r>
      </text>
    </comment>
    <comment ref="F988" authorId="1" shapeId="0" xr:uid="{00000000-0006-0000-0100-0000C3040000}">
      <text/>
    </comment>
    <comment ref="F989" authorId="1" shapeId="0" xr:uid="{00000000-0006-0000-0100-0000C4040000}">
      <text/>
    </comment>
    <comment ref="A991" authorId="1" shapeId="0" xr:uid="{00000000-0006-0000-0100-0000C5040000}">
      <text>
        <r>
          <rPr>
            <sz val="11"/>
            <color theme="1"/>
            <rFont val="Calibri"/>
            <family val="2"/>
            <scheme val="minor"/>
          </rPr>
          <t>Introduzca un codigo UNSPSC</t>
        </r>
      </text>
    </comment>
    <comment ref="B991" authorId="1" shapeId="0" xr:uid="{00000000-0006-0000-0100-0000C6040000}">
      <text>
        <r>
          <rPr>
            <sz val="11"/>
            <color theme="1"/>
            <rFont val="Calibri"/>
            <family val="2"/>
            <scheme val="minor"/>
          </rPr>
          <t>Descripción calculada automáticamente a partir de código del artículo</t>
        </r>
      </text>
    </comment>
    <comment ref="C991" authorId="1" shapeId="0" xr:uid="{00000000-0006-0000-0100-0000C7040000}">
      <text>
        <r>
          <rPr>
            <sz val="11"/>
            <color theme="1"/>
            <rFont val="Calibri"/>
            <family val="2"/>
            <scheme val="minor"/>
          </rPr>
          <t>Seleccione un valor de la lista</t>
        </r>
      </text>
    </comment>
    <comment ref="D991" authorId="1" shapeId="0" xr:uid="{00000000-0006-0000-0100-0000C8040000}">
      <text>
        <r>
          <rPr>
            <sz val="11"/>
            <color theme="1"/>
            <rFont val="Calibri"/>
            <family val="2"/>
            <scheme val="minor"/>
          </rPr>
          <t>Introduzca un número con dos decimales como máximo. Debe ser igual o mayor a la "Cantidad Real Consumida"</t>
        </r>
      </text>
    </comment>
    <comment ref="E991" authorId="1" shapeId="0" xr:uid="{00000000-0006-0000-0100-0000C9040000}">
      <text>
        <r>
          <rPr>
            <sz val="11"/>
            <color theme="1"/>
            <rFont val="Calibri"/>
            <family val="2"/>
            <scheme val="minor"/>
          </rPr>
          <t>Introduzca un número con dos decimales como máximo</t>
        </r>
      </text>
    </comment>
    <comment ref="F991" authorId="1" shapeId="0" xr:uid="{00000000-0006-0000-0100-0000CA040000}">
      <text>
        <r>
          <rPr>
            <sz val="11"/>
            <color theme="1"/>
            <rFont val="Calibri"/>
            <family val="2"/>
            <scheme val="minor"/>
          </rPr>
          <t>Monto calculado automáticamente por el sistema</t>
        </r>
      </text>
    </comment>
    <comment ref="A1009" authorId="1" shapeId="0" xr:uid="{00000000-0006-0000-0100-0000CB040000}">
      <text>
        <r>
          <rPr>
            <sz val="11"/>
            <color theme="1"/>
            <rFont val="Calibri"/>
            <family val="2"/>
            <scheme val="minor"/>
          </rPr>
          <t>Introducir un texto con el nombre o referencia de la contratación</t>
        </r>
      </text>
    </comment>
    <comment ref="B1009" authorId="1" shapeId="0" xr:uid="{00000000-0006-0000-0100-0000CC040000}">
      <text>
        <r>
          <rPr>
            <sz val="11"/>
            <color theme="1"/>
            <rFont val="Calibri"/>
            <family val="2"/>
            <scheme val="minor"/>
          </rPr>
          <t>Introduzca un texto con la finalidad de la contratación</t>
        </r>
      </text>
    </comment>
    <comment ref="C1009" authorId="1" shapeId="0" xr:uid="{00000000-0006-0000-0100-0000CD040000}">
      <text>
        <r>
          <rPr>
            <sz val="11"/>
            <color theme="1"/>
            <rFont val="Calibri"/>
            <family val="2"/>
            <scheme val="minor"/>
          </rPr>
          <t>Seleccionar un valor del listado</t>
        </r>
      </text>
    </comment>
    <comment ref="D1009" authorId="1" shapeId="0" xr:uid="{00000000-0006-0000-0100-0000CE040000}">
      <text>
        <r>
          <rPr>
            <sz val="11"/>
            <color theme="1"/>
            <rFont val="Calibri"/>
            <family val="2"/>
            <scheme val="minor"/>
          </rPr>
          <t>Seleccione el tipo de procedimiento</t>
        </r>
      </text>
    </comment>
    <comment ref="E1009" authorId="1" shapeId="0" xr:uid="{00000000-0006-0000-0100-0000CF040000}">
      <text>
        <r>
          <rPr>
            <sz val="11"/>
            <color theme="1"/>
            <rFont val="Calibri"/>
            <family val="2"/>
            <scheme val="minor"/>
          </rPr>
          <t>Seleccione un valor de la lista</t>
        </r>
      </text>
    </comment>
    <comment ref="F1009" authorId="1" shapeId="0" xr:uid="{00000000-0006-0000-0100-0000D0040000}">
      <text>
        <r>
          <rPr>
            <sz val="11"/>
            <color theme="1"/>
            <rFont val="Calibri"/>
            <family val="2"/>
            <scheme val="minor"/>
          </rPr>
          <t>Introduzca el código SNIP</t>
        </r>
      </text>
    </comment>
    <comment ref="C1010" authorId="1" shapeId="0" xr:uid="{00000000-0006-0000-0100-0000D1040000}">
      <text>
        <r>
          <rPr>
            <sz val="11"/>
            <color theme="1"/>
            <rFont val="Calibri"/>
            <family val="2"/>
            <scheme val="minor"/>
          </rPr>
          <t>Introduzca la fecha de inicio del proceso, en formato dd-mm-aaaa</t>
        </r>
      </text>
    </comment>
    <comment ref="F1010"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D3040000}">
      <text/>
    </comment>
    <comment ref="C1012" authorId="1" shapeId="0" xr:uid="{00000000-0006-0000-0100-0000D4040000}">
      <text>
        <r>
          <rPr>
            <sz val="11"/>
            <color theme="1"/>
            <rFont val="Calibri"/>
            <family val="2"/>
            <scheme val="minor"/>
          </rPr>
          <t>Introduzca la fecha prevista de adjudicación, en formato dd-mm-aaaa</t>
        </r>
      </text>
    </comment>
    <comment ref="F1012" authorId="1" shapeId="0" xr:uid="{00000000-0006-0000-0100-0000D5040000}">
      <text/>
    </comment>
    <comment ref="F1013" authorId="1" shapeId="0" xr:uid="{00000000-0006-0000-0100-0000D6040000}">
      <text/>
    </comment>
    <comment ref="A1015" authorId="1" shapeId="0" xr:uid="{00000000-0006-0000-0100-0000D7040000}">
      <text>
        <r>
          <rPr>
            <sz val="11"/>
            <color theme="1"/>
            <rFont val="Calibri"/>
            <family val="2"/>
            <scheme val="minor"/>
          </rPr>
          <t>Introduzca un codigo UNSPSC</t>
        </r>
      </text>
    </comment>
    <comment ref="B1015" authorId="1" shapeId="0" xr:uid="{00000000-0006-0000-0100-0000D8040000}">
      <text>
        <r>
          <rPr>
            <sz val="11"/>
            <color theme="1"/>
            <rFont val="Calibri"/>
            <family val="2"/>
            <scheme val="minor"/>
          </rPr>
          <t>Descripción calculada automáticamente a partir de código del artículo</t>
        </r>
      </text>
    </comment>
    <comment ref="C1015" authorId="1" shapeId="0" xr:uid="{00000000-0006-0000-0100-0000D9040000}">
      <text>
        <r>
          <rPr>
            <sz val="11"/>
            <color theme="1"/>
            <rFont val="Calibri"/>
            <family val="2"/>
            <scheme val="minor"/>
          </rPr>
          <t>Seleccione un valor de la lista</t>
        </r>
      </text>
    </comment>
    <comment ref="D1015" authorId="1" shapeId="0" xr:uid="{00000000-0006-0000-0100-0000DA040000}">
      <text>
        <r>
          <rPr>
            <sz val="11"/>
            <color theme="1"/>
            <rFont val="Calibri"/>
            <family val="2"/>
            <scheme val="minor"/>
          </rPr>
          <t>Introduzca un número con dos decimales como máximo. Debe ser igual o mayor a la "Cantidad Real Consumida"</t>
        </r>
      </text>
    </comment>
    <comment ref="E1015" authorId="1" shapeId="0" xr:uid="{00000000-0006-0000-0100-0000DB040000}">
      <text>
        <r>
          <rPr>
            <sz val="11"/>
            <color theme="1"/>
            <rFont val="Calibri"/>
            <family val="2"/>
            <scheme val="minor"/>
          </rPr>
          <t>Introduzca un número con dos decimales como máximo</t>
        </r>
      </text>
    </comment>
    <comment ref="F1015" authorId="1" shapeId="0" xr:uid="{00000000-0006-0000-0100-0000DC040000}">
      <text>
        <r>
          <rPr>
            <sz val="11"/>
            <color theme="1"/>
            <rFont val="Calibri"/>
            <family val="2"/>
            <scheme val="minor"/>
          </rPr>
          <t>Monto calculado automáticamente por el sistema</t>
        </r>
      </text>
    </comment>
    <comment ref="A1036" authorId="1" shapeId="0" xr:uid="{00000000-0006-0000-0100-0000DD040000}">
      <text>
        <r>
          <rPr>
            <sz val="11"/>
            <color theme="1"/>
            <rFont val="Calibri"/>
            <family val="2"/>
            <scheme val="minor"/>
          </rPr>
          <t>Introducir un texto con el nombre o referencia de la contratación</t>
        </r>
      </text>
    </comment>
    <comment ref="B1036" authorId="1" shapeId="0" xr:uid="{00000000-0006-0000-0100-0000DE040000}">
      <text>
        <r>
          <rPr>
            <sz val="11"/>
            <color theme="1"/>
            <rFont val="Calibri"/>
            <family val="2"/>
            <scheme val="minor"/>
          </rPr>
          <t>Introduzca un texto con la finalidad de la contratación</t>
        </r>
      </text>
    </comment>
    <comment ref="C1036" authorId="1" shapeId="0" xr:uid="{00000000-0006-0000-0100-0000DF040000}">
      <text>
        <r>
          <rPr>
            <sz val="11"/>
            <color theme="1"/>
            <rFont val="Calibri"/>
            <family val="2"/>
            <scheme val="minor"/>
          </rPr>
          <t>Seleccionar un valor del listado</t>
        </r>
      </text>
    </comment>
    <comment ref="D1036" authorId="1" shapeId="0" xr:uid="{00000000-0006-0000-0100-0000E0040000}">
      <text>
        <r>
          <rPr>
            <sz val="11"/>
            <color theme="1"/>
            <rFont val="Calibri"/>
            <family val="2"/>
            <scheme val="minor"/>
          </rPr>
          <t>Seleccione el tipo de procedimiento</t>
        </r>
      </text>
    </comment>
    <comment ref="E1036" authorId="1" shapeId="0" xr:uid="{00000000-0006-0000-0100-0000E1040000}">
      <text>
        <r>
          <rPr>
            <sz val="11"/>
            <color theme="1"/>
            <rFont val="Calibri"/>
            <family val="2"/>
            <scheme val="minor"/>
          </rPr>
          <t>Seleccione un valor de la lista</t>
        </r>
      </text>
    </comment>
    <comment ref="F1036" authorId="1" shapeId="0" xr:uid="{00000000-0006-0000-0100-0000E2040000}">
      <text>
        <r>
          <rPr>
            <sz val="11"/>
            <color theme="1"/>
            <rFont val="Calibri"/>
            <family val="2"/>
            <scheme val="minor"/>
          </rPr>
          <t>Introduzca el código SNIP</t>
        </r>
      </text>
    </comment>
    <comment ref="C1037" authorId="1" shapeId="0" xr:uid="{00000000-0006-0000-0100-0000E3040000}">
      <text>
        <r>
          <rPr>
            <sz val="11"/>
            <color theme="1"/>
            <rFont val="Calibri"/>
            <family val="2"/>
            <scheme val="minor"/>
          </rPr>
          <t>Introduzca la fecha de inicio del proceso, en formato dd-mm-aaaa</t>
        </r>
      </text>
    </comment>
    <comment ref="F1037"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E5040000}">
      <text/>
    </comment>
    <comment ref="C1039" authorId="1" shapeId="0" xr:uid="{00000000-0006-0000-0100-0000E6040000}">
      <text>
        <r>
          <rPr>
            <sz val="11"/>
            <color theme="1"/>
            <rFont val="Calibri"/>
            <family val="2"/>
            <scheme val="minor"/>
          </rPr>
          <t>Introduzca la fecha prevista de adjudicación, en formato dd-mm-aaaa</t>
        </r>
      </text>
    </comment>
    <comment ref="F1039" authorId="1" shapeId="0" xr:uid="{00000000-0006-0000-0100-0000E7040000}">
      <text/>
    </comment>
    <comment ref="F1040" authorId="1" shapeId="0" xr:uid="{00000000-0006-0000-0100-0000E8040000}">
      <text/>
    </comment>
    <comment ref="A1042" authorId="1" shapeId="0" xr:uid="{00000000-0006-0000-0100-0000E9040000}">
      <text>
        <r>
          <rPr>
            <sz val="11"/>
            <color theme="1"/>
            <rFont val="Calibri"/>
            <family val="2"/>
            <scheme val="minor"/>
          </rPr>
          <t>Introduzca un codigo UNSPSC</t>
        </r>
      </text>
    </comment>
    <comment ref="B1042" authorId="1" shapeId="0" xr:uid="{00000000-0006-0000-0100-0000EA040000}">
      <text>
        <r>
          <rPr>
            <sz val="11"/>
            <color theme="1"/>
            <rFont val="Calibri"/>
            <family val="2"/>
            <scheme val="minor"/>
          </rPr>
          <t>Descripción calculada automáticamente a partir de código del artículo</t>
        </r>
      </text>
    </comment>
    <comment ref="C1042" authorId="1" shapeId="0" xr:uid="{00000000-0006-0000-0100-0000EB040000}">
      <text>
        <r>
          <rPr>
            <sz val="11"/>
            <color theme="1"/>
            <rFont val="Calibri"/>
            <family val="2"/>
            <scheme val="minor"/>
          </rPr>
          <t>Seleccione un valor de la lista</t>
        </r>
      </text>
    </comment>
    <comment ref="D1042" authorId="1" shapeId="0" xr:uid="{00000000-0006-0000-0100-0000EC040000}">
      <text>
        <r>
          <rPr>
            <sz val="11"/>
            <color theme="1"/>
            <rFont val="Calibri"/>
            <family val="2"/>
            <scheme val="minor"/>
          </rPr>
          <t>Introduzca un número con dos decimales como máximo. Debe ser igual o mayor a la "Cantidad Real Consumida"</t>
        </r>
      </text>
    </comment>
    <comment ref="E1042" authorId="1" shapeId="0" xr:uid="{00000000-0006-0000-0100-0000ED040000}">
      <text>
        <r>
          <rPr>
            <sz val="11"/>
            <color theme="1"/>
            <rFont val="Calibri"/>
            <family val="2"/>
            <scheme val="minor"/>
          </rPr>
          <t>Introduzca un número con dos decimales como máximo</t>
        </r>
      </text>
    </comment>
    <comment ref="F1042" authorId="1" shapeId="0" xr:uid="{00000000-0006-0000-0100-0000EE040000}">
      <text>
        <r>
          <rPr>
            <sz val="11"/>
            <color theme="1"/>
            <rFont val="Calibri"/>
            <family val="2"/>
            <scheme val="minor"/>
          </rPr>
          <t>Monto calculado automáticamente por el sistema</t>
        </r>
      </text>
    </comment>
    <comment ref="A1080" authorId="1" shapeId="0" xr:uid="{00000000-0006-0000-0100-0000EF040000}">
      <text>
        <r>
          <rPr>
            <sz val="11"/>
            <color theme="1"/>
            <rFont val="Calibri"/>
            <family val="2"/>
            <scheme val="minor"/>
          </rPr>
          <t>Introducir un texto con el nombre o referencia de la contratación</t>
        </r>
      </text>
    </comment>
    <comment ref="B1080" authorId="1" shapeId="0" xr:uid="{00000000-0006-0000-0100-0000F0040000}">
      <text>
        <r>
          <rPr>
            <sz val="11"/>
            <color theme="1"/>
            <rFont val="Calibri"/>
            <family val="2"/>
            <scheme val="minor"/>
          </rPr>
          <t>Introduzca un texto con la finalidad de la contratación</t>
        </r>
      </text>
    </comment>
    <comment ref="C1080" authorId="1" shapeId="0" xr:uid="{00000000-0006-0000-0100-0000F1040000}">
      <text>
        <r>
          <rPr>
            <sz val="11"/>
            <color theme="1"/>
            <rFont val="Calibri"/>
            <family val="2"/>
            <scheme val="minor"/>
          </rPr>
          <t>Seleccionar un valor del listado</t>
        </r>
      </text>
    </comment>
    <comment ref="D1080" authorId="1" shapeId="0" xr:uid="{00000000-0006-0000-0100-0000F2040000}">
      <text>
        <r>
          <rPr>
            <sz val="11"/>
            <color theme="1"/>
            <rFont val="Calibri"/>
            <family val="2"/>
            <scheme val="minor"/>
          </rPr>
          <t>Seleccione el tipo de procedimiento</t>
        </r>
      </text>
    </comment>
    <comment ref="E1080" authorId="1" shapeId="0" xr:uid="{00000000-0006-0000-0100-0000F3040000}">
      <text>
        <r>
          <rPr>
            <sz val="11"/>
            <color theme="1"/>
            <rFont val="Calibri"/>
            <family val="2"/>
            <scheme val="minor"/>
          </rPr>
          <t>Seleccione un valor de la lista</t>
        </r>
      </text>
    </comment>
    <comment ref="F1080" authorId="1" shapeId="0" xr:uid="{00000000-0006-0000-0100-0000F4040000}">
      <text>
        <r>
          <rPr>
            <sz val="11"/>
            <color theme="1"/>
            <rFont val="Calibri"/>
            <family val="2"/>
            <scheme val="minor"/>
          </rPr>
          <t>Introduzca el código SNIP</t>
        </r>
      </text>
    </comment>
    <comment ref="C1081" authorId="1" shapeId="0" xr:uid="{00000000-0006-0000-0100-0000F5040000}">
      <text>
        <r>
          <rPr>
            <sz val="11"/>
            <color theme="1"/>
            <rFont val="Calibri"/>
            <family val="2"/>
            <scheme val="minor"/>
          </rPr>
          <t>Introduzca la fecha de inicio del proceso, en formato dd-mm-aaaa</t>
        </r>
      </text>
    </comment>
    <comment ref="F1081"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F7040000}">
      <text/>
    </comment>
    <comment ref="C1083" authorId="1" shapeId="0" xr:uid="{00000000-0006-0000-0100-0000F8040000}">
      <text>
        <r>
          <rPr>
            <sz val="11"/>
            <color theme="1"/>
            <rFont val="Calibri"/>
            <family val="2"/>
            <scheme val="minor"/>
          </rPr>
          <t>Introduzca la fecha prevista de adjudicación, en formato dd-mm-aaaa</t>
        </r>
      </text>
    </comment>
    <comment ref="F1083" authorId="1" shapeId="0" xr:uid="{00000000-0006-0000-0100-0000F9040000}">
      <text/>
    </comment>
    <comment ref="F1084" authorId="1" shapeId="0" xr:uid="{00000000-0006-0000-0100-0000FA040000}">
      <text/>
    </comment>
    <comment ref="A1086" authorId="1" shapeId="0" xr:uid="{00000000-0006-0000-0100-0000FB040000}">
      <text>
        <r>
          <rPr>
            <sz val="11"/>
            <color theme="1"/>
            <rFont val="Calibri"/>
            <family val="2"/>
            <scheme val="minor"/>
          </rPr>
          <t>Introduzca un codigo UNSPSC</t>
        </r>
      </text>
    </comment>
    <comment ref="B1086" authorId="1" shapeId="0" xr:uid="{00000000-0006-0000-0100-0000FC040000}">
      <text>
        <r>
          <rPr>
            <sz val="11"/>
            <color theme="1"/>
            <rFont val="Calibri"/>
            <family val="2"/>
            <scheme val="minor"/>
          </rPr>
          <t>Descripción calculada automáticamente a partir de código del artículo</t>
        </r>
      </text>
    </comment>
    <comment ref="C1086" authorId="1" shapeId="0" xr:uid="{00000000-0006-0000-0100-0000FD040000}">
      <text>
        <r>
          <rPr>
            <sz val="11"/>
            <color theme="1"/>
            <rFont val="Calibri"/>
            <family val="2"/>
            <scheme val="minor"/>
          </rPr>
          <t>Seleccione un valor de la lista</t>
        </r>
      </text>
    </comment>
    <comment ref="D1086" authorId="1" shapeId="0" xr:uid="{00000000-0006-0000-0100-0000FE040000}">
      <text>
        <r>
          <rPr>
            <sz val="11"/>
            <color theme="1"/>
            <rFont val="Calibri"/>
            <family val="2"/>
            <scheme val="minor"/>
          </rPr>
          <t>Introduzca un número con dos decimales como máximo. Debe ser igual o mayor a la "Cantidad Real Consumida"</t>
        </r>
      </text>
    </comment>
    <comment ref="E1086" authorId="1" shapeId="0" xr:uid="{00000000-0006-0000-0100-0000FF040000}">
      <text>
        <r>
          <rPr>
            <sz val="11"/>
            <color theme="1"/>
            <rFont val="Calibri"/>
            <family val="2"/>
            <scheme val="minor"/>
          </rPr>
          <t>Introduzca un número con dos decimales como máximo</t>
        </r>
      </text>
    </comment>
    <comment ref="F1086" authorId="1" shapeId="0" xr:uid="{00000000-0006-0000-0100-000000050000}">
      <text>
        <r>
          <rPr>
            <sz val="11"/>
            <color theme="1"/>
            <rFont val="Calibri"/>
            <family val="2"/>
            <scheme val="minor"/>
          </rPr>
          <t>Monto calculado automáticamente por el sistema</t>
        </r>
      </text>
    </comment>
    <comment ref="A1099" authorId="1" shapeId="0" xr:uid="{00000000-0006-0000-0100-000001050000}">
      <text>
        <r>
          <rPr>
            <sz val="11"/>
            <color theme="1"/>
            <rFont val="Calibri"/>
            <family val="2"/>
            <scheme val="minor"/>
          </rPr>
          <t>Introducir un texto con el nombre o referencia de la contratación</t>
        </r>
      </text>
    </comment>
    <comment ref="B1099" authorId="1" shapeId="0" xr:uid="{00000000-0006-0000-0100-000002050000}">
      <text>
        <r>
          <rPr>
            <sz val="11"/>
            <color theme="1"/>
            <rFont val="Calibri"/>
            <family val="2"/>
            <scheme val="minor"/>
          </rPr>
          <t>Introduzca un texto con la finalidad de la contratación</t>
        </r>
      </text>
    </comment>
    <comment ref="C1099" authorId="1" shapeId="0" xr:uid="{00000000-0006-0000-0100-000003050000}">
      <text>
        <r>
          <rPr>
            <sz val="11"/>
            <color theme="1"/>
            <rFont val="Calibri"/>
            <family val="2"/>
            <scheme val="minor"/>
          </rPr>
          <t>Seleccionar un valor del listado</t>
        </r>
      </text>
    </comment>
    <comment ref="D1099" authorId="1" shapeId="0" xr:uid="{00000000-0006-0000-0100-000004050000}">
      <text>
        <r>
          <rPr>
            <sz val="11"/>
            <color theme="1"/>
            <rFont val="Calibri"/>
            <family val="2"/>
            <scheme val="minor"/>
          </rPr>
          <t>Seleccione el tipo de procedimiento</t>
        </r>
      </text>
    </comment>
    <comment ref="E1099" authorId="1" shapeId="0" xr:uid="{00000000-0006-0000-0100-000005050000}">
      <text>
        <r>
          <rPr>
            <sz val="11"/>
            <color theme="1"/>
            <rFont val="Calibri"/>
            <family val="2"/>
            <scheme val="minor"/>
          </rPr>
          <t>Seleccione un valor de la lista</t>
        </r>
      </text>
    </comment>
    <comment ref="F1099" authorId="1" shapeId="0" xr:uid="{00000000-0006-0000-0100-000006050000}">
      <text>
        <r>
          <rPr>
            <sz val="11"/>
            <color theme="1"/>
            <rFont val="Calibri"/>
            <family val="2"/>
            <scheme val="minor"/>
          </rPr>
          <t>Introduzca el código SNIP</t>
        </r>
      </text>
    </comment>
    <comment ref="C1100" authorId="1" shapeId="0" xr:uid="{00000000-0006-0000-0100-000007050000}">
      <text>
        <r>
          <rPr>
            <sz val="11"/>
            <color theme="1"/>
            <rFont val="Calibri"/>
            <family val="2"/>
            <scheme val="minor"/>
          </rPr>
          <t>Introduzca la fecha de inicio del proceso, en formato dd-mm-aaaa</t>
        </r>
      </text>
    </comment>
    <comment ref="F1100"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09050000}">
      <text/>
    </comment>
    <comment ref="C1102" authorId="1" shapeId="0" xr:uid="{00000000-0006-0000-0100-00000A050000}">
      <text>
        <r>
          <rPr>
            <sz val="11"/>
            <color theme="1"/>
            <rFont val="Calibri"/>
            <family val="2"/>
            <scheme val="minor"/>
          </rPr>
          <t>Introduzca la fecha prevista de adjudicación, en formato dd-mm-aaaa</t>
        </r>
      </text>
    </comment>
    <comment ref="F1102" authorId="1" shapeId="0" xr:uid="{00000000-0006-0000-0100-00000B050000}">
      <text/>
    </comment>
    <comment ref="F1103" authorId="1" shapeId="0" xr:uid="{00000000-0006-0000-0100-00000C050000}">
      <text/>
    </comment>
    <comment ref="A1105" authorId="1" shapeId="0" xr:uid="{00000000-0006-0000-0100-00000D050000}">
      <text>
        <r>
          <rPr>
            <sz val="11"/>
            <color theme="1"/>
            <rFont val="Calibri"/>
            <family val="2"/>
            <scheme val="minor"/>
          </rPr>
          <t>Introduzca un codigo UNSPSC</t>
        </r>
      </text>
    </comment>
    <comment ref="B1105" authorId="1" shapeId="0" xr:uid="{00000000-0006-0000-0100-00000E050000}">
      <text>
        <r>
          <rPr>
            <sz val="11"/>
            <color theme="1"/>
            <rFont val="Calibri"/>
            <family val="2"/>
            <scheme val="minor"/>
          </rPr>
          <t>Descripción calculada automáticamente a partir de código del artículo</t>
        </r>
      </text>
    </comment>
    <comment ref="C1105" authorId="1" shapeId="0" xr:uid="{00000000-0006-0000-0100-00000F050000}">
      <text>
        <r>
          <rPr>
            <sz val="11"/>
            <color theme="1"/>
            <rFont val="Calibri"/>
            <family val="2"/>
            <scheme val="minor"/>
          </rPr>
          <t>Seleccione un valor de la lista</t>
        </r>
      </text>
    </comment>
    <comment ref="D1105" authorId="1" shapeId="0" xr:uid="{00000000-0006-0000-0100-000010050000}">
      <text>
        <r>
          <rPr>
            <sz val="11"/>
            <color theme="1"/>
            <rFont val="Calibri"/>
            <family val="2"/>
            <scheme val="minor"/>
          </rPr>
          <t>Introduzca un número con dos decimales como máximo. Debe ser igual o mayor a la "Cantidad Real Consumida"</t>
        </r>
      </text>
    </comment>
    <comment ref="E1105" authorId="1" shapeId="0" xr:uid="{00000000-0006-0000-0100-000011050000}">
      <text>
        <r>
          <rPr>
            <sz val="11"/>
            <color theme="1"/>
            <rFont val="Calibri"/>
            <family val="2"/>
            <scheme val="minor"/>
          </rPr>
          <t>Introduzca un número con dos decimales como máximo</t>
        </r>
      </text>
    </comment>
    <comment ref="F1105" authorId="1" shapeId="0" xr:uid="{00000000-0006-0000-0100-000012050000}">
      <text>
        <r>
          <rPr>
            <sz val="11"/>
            <color theme="1"/>
            <rFont val="Calibri"/>
            <family val="2"/>
            <scheme val="minor"/>
          </rPr>
          <t>Monto calculado automáticamente por el sistema</t>
        </r>
      </text>
    </comment>
    <comment ref="A1121" authorId="1" shapeId="0" xr:uid="{00000000-0006-0000-0100-000013050000}">
      <text>
        <r>
          <rPr>
            <sz val="11"/>
            <color theme="1"/>
            <rFont val="Calibri"/>
            <family val="2"/>
            <scheme val="minor"/>
          </rPr>
          <t>Introducir un texto con el nombre o referencia de la contratación</t>
        </r>
      </text>
    </comment>
    <comment ref="B1121" authorId="1" shapeId="0" xr:uid="{00000000-0006-0000-0100-000014050000}">
      <text>
        <r>
          <rPr>
            <sz val="11"/>
            <color theme="1"/>
            <rFont val="Calibri"/>
            <family val="2"/>
            <scheme val="minor"/>
          </rPr>
          <t>Introduzca un texto con la finalidad de la contratación</t>
        </r>
      </text>
    </comment>
    <comment ref="C1121" authorId="1" shapeId="0" xr:uid="{00000000-0006-0000-0100-000015050000}">
      <text>
        <r>
          <rPr>
            <sz val="11"/>
            <color theme="1"/>
            <rFont val="Calibri"/>
            <family val="2"/>
            <scheme val="minor"/>
          </rPr>
          <t>Seleccionar un valor del listado</t>
        </r>
      </text>
    </comment>
    <comment ref="D1121" authorId="1" shapeId="0" xr:uid="{00000000-0006-0000-0100-000016050000}">
      <text>
        <r>
          <rPr>
            <sz val="11"/>
            <color theme="1"/>
            <rFont val="Calibri"/>
            <family val="2"/>
            <scheme val="minor"/>
          </rPr>
          <t>Seleccione el tipo de procedimiento</t>
        </r>
      </text>
    </comment>
    <comment ref="E1121" authorId="1" shapeId="0" xr:uid="{00000000-0006-0000-0100-000017050000}">
      <text>
        <r>
          <rPr>
            <sz val="11"/>
            <color theme="1"/>
            <rFont val="Calibri"/>
            <family val="2"/>
            <scheme val="minor"/>
          </rPr>
          <t>Seleccione un valor de la lista</t>
        </r>
      </text>
    </comment>
    <comment ref="F1121" authorId="1" shapeId="0" xr:uid="{00000000-0006-0000-0100-000018050000}">
      <text>
        <r>
          <rPr>
            <sz val="11"/>
            <color theme="1"/>
            <rFont val="Calibri"/>
            <family val="2"/>
            <scheme val="minor"/>
          </rPr>
          <t>Introduzca el código SNIP</t>
        </r>
      </text>
    </comment>
    <comment ref="C1122" authorId="1" shapeId="0" xr:uid="{00000000-0006-0000-0100-000019050000}">
      <text>
        <r>
          <rPr>
            <sz val="11"/>
            <color theme="1"/>
            <rFont val="Calibri"/>
            <family val="2"/>
            <scheme val="minor"/>
          </rPr>
          <t>Introduzca la fecha de inicio del proceso, en formato dd-mm-aaaa</t>
        </r>
      </text>
    </comment>
    <comment ref="F1122"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1B050000}">
      <text/>
    </comment>
    <comment ref="C1124" authorId="1" shapeId="0" xr:uid="{00000000-0006-0000-0100-00001C050000}">
      <text>
        <r>
          <rPr>
            <sz val="11"/>
            <color theme="1"/>
            <rFont val="Calibri"/>
            <family val="2"/>
            <scheme val="minor"/>
          </rPr>
          <t>Introduzca la fecha prevista de adjudicación, en formato dd-mm-aaaa</t>
        </r>
      </text>
    </comment>
    <comment ref="F1124" authorId="1" shapeId="0" xr:uid="{00000000-0006-0000-0100-00001D050000}">
      <text/>
    </comment>
    <comment ref="F1125" authorId="1" shapeId="0" xr:uid="{00000000-0006-0000-0100-00001E050000}">
      <text/>
    </comment>
    <comment ref="A1127" authorId="1" shapeId="0" xr:uid="{00000000-0006-0000-0100-00001F050000}">
      <text>
        <r>
          <rPr>
            <sz val="11"/>
            <color theme="1"/>
            <rFont val="Calibri"/>
            <family val="2"/>
            <scheme val="minor"/>
          </rPr>
          <t>Introduzca un codigo UNSPSC</t>
        </r>
      </text>
    </comment>
    <comment ref="B1127" authorId="1" shapeId="0" xr:uid="{00000000-0006-0000-0100-000020050000}">
      <text>
        <r>
          <rPr>
            <sz val="11"/>
            <color theme="1"/>
            <rFont val="Calibri"/>
            <family val="2"/>
            <scheme val="minor"/>
          </rPr>
          <t>Descripción calculada automáticamente a partir de código del artículo</t>
        </r>
      </text>
    </comment>
    <comment ref="C1127" authorId="1" shapeId="0" xr:uid="{00000000-0006-0000-0100-000021050000}">
      <text>
        <r>
          <rPr>
            <sz val="11"/>
            <color theme="1"/>
            <rFont val="Calibri"/>
            <family val="2"/>
            <scheme val="minor"/>
          </rPr>
          <t>Seleccione un valor de la lista</t>
        </r>
      </text>
    </comment>
    <comment ref="D1127" authorId="1" shapeId="0" xr:uid="{00000000-0006-0000-0100-000022050000}">
      <text>
        <r>
          <rPr>
            <sz val="11"/>
            <color theme="1"/>
            <rFont val="Calibri"/>
            <family val="2"/>
            <scheme val="minor"/>
          </rPr>
          <t>Introduzca un número con dos decimales como máximo. Debe ser igual o mayor a la "Cantidad Real Consumida"</t>
        </r>
      </text>
    </comment>
    <comment ref="E1127" authorId="1" shapeId="0" xr:uid="{00000000-0006-0000-0100-000023050000}">
      <text>
        <r>
          <rPr>
            <sz val="11"/>
            <color theme="1"/>
            <rFont val="Calibri"/>
            <family val="2"/>
            <scheme val="minor"/>
          </rPr>
          <t>Introduzca un número con dos decimales como máximo</t>
        </r>
      </text>
    </comment>
    <comment ref="F1127" authorId="1" shapeId="0" xr:uid="{00000000-0006-0000-0100-000024050000}">
      <text>
        <r>
          <rPr>
            <sz val="11"/>
            <color theme="1"/>
            <rFont val="Calibri"/>
            <family val="2"/>
            <scheme val="minor"/>
          </rPr>
          <t>Monto calculado automáticamente por el sistema</t>
        </r>
      </text>
    </comment>
    <comment ref="A1138" authorId="1" shapeId="0" xr:uid="{00000000-0006-0000-0100-000025050000}">
      <text>
        <r>
          <rPr>
            <sz val="11"/>
            <color theme="1"/>
            <rFont val="Calibri"/>
            <family val="2"/>
            <scheme val="minor"/>
          </rPr>
          <t>Introducir un texto con el nombre o referencia de la contratación</t>
        </r>
      </text>
    </comment>
    <comment ref="B1138" authorId="1" shapeId="0" xr:uid="{00000000-0006-0000-0100-000026050000}">
      <text>
        <r>
          <rPr>
            <sz val="11"/>
            <color theme="1"/>
            <rFont val="Calibri"/>
            <family val="2"/>
            <scheme val="minor"/>
          </rPr>
          <t>Introduzca un texto con la finalidad de la contratación</t>
        </r>
      </text>
    </comment>
    <comment ref="C1138" authorId="1" shapeId="0" xr:uid="{00000000-0006-0000-0100-000027050000}">
      <text>
        <r>
          <rPr>
            <sz val="11"/>
            <color theme="1"/>
            <rFont val="Calibri"/>
            <family val="2"/>
            <scheme val="minor"/>
          </rPr>
          <t>Seleccionar un valor del listado</t>
        </r>
      </text>
    </comment>
    <comment ref="D1138" authorId="1" shapeId="0" xr:uid="{00000000-0006-0000-0100-000028050000}">
      <text>
        <r>
          <rPr>
            <sz val="11"/>
            <color theme="1"/>
            <rFont val="Calibri"/>
            <family val="2"/>
            <scheme val="minor"/>
          </rPr>
          <t>Seleccione el tipo de procedimiento</t>
        </r>
      </text>
    </comment>
    <comment ref="E1138" authorId="1" shapeId="0" xr:uid="{00000000-0006-0000-0100-000029050000}">
      <text>
        <r>
          <rPr>
            <sz val="11"/>
            <color theme="1"/>
            <rFont val="Calibri"/>
            <family val="2"/>
            <scheme val="minor"/>
          </rPr>
          <t>Seleccione un valor de la lista</t>
        </r>
      </text>
    </comment>
    <comment ref="F1138" authorId="1" shapeId="0" xr:uid="{00000000-0006-0000-0100-00002A050000}">
      <text>
        <r>
          <rPr>
            <sz val="11"/>
            <color theme="1"/>
            <rFont val="Calibri"/>
            <family val="2"/>
            <scheme val="minor"/>
          </rPr>
          <t>Introduzca el código SNIP</t>
        </r>
      </text>
    </comment>
    <comment ref="C1139" authorId="1" shapeId="0" xr:uid="{00000000-0006-0000-0100-00002B050000}">
      <text>
        <r>
          <rPr>
            <sz val="11"/>
            <color theme="1"/>
            <rFont val="Calibri"/>
            <family val="2"/>
            <scheme val="minor"/>
          </rPr>
          <t>Introduzca la fecha de inicio del proceso, en formato dd-mm-aaaa</t>
        </r>
      </text>
    </comment>
    <comment ref="F1139"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2D050000}">
      <text/>
    </comment>
    <comment ref="C1141" authorId="1" shapeId="0" xr:uid="{00000000-0006-0000-0100-00002E050000}">
      <text>
        <r>
          <rPr>
            <sz val="11"/>
            <color theme="1"/>
            <rFont val="Calibri"/>
            <family val="2"/>
            <scheme val="minor"/>
          </rPr>
          <t>Introduzca la fecha prevista de adjudicación, en formato dd-mm-aaaa</t>
        </r>
      </text>
    </comment>
    <comment ref="F1141" authorId="1" shapeId="0" xr:uid="{00000000-0006-0000-0100-00002F050000}">
      <text/>
    </comment>
    <comment ref="F1142" authorId="1" shapeId="0" xr:uid="{00000000-0006-0000-0100-000030050000}">
      <text/>
    </comment>
    <comment ref="A1144" authorId="1" shapeId="0" xr:uid="{00000000-0006-0000-0100-000031050000}">
      <text>
        <r>
          <rPr>
            <sz val="11"/>
            <color theme="1"/>
            <rFont val="Calibri"/>
            <family val="2"/>
            <scheme val="minor"/>
          </rPr>
          <t>Introduzca un codigo UNSPSC</t>
        </r>
      </text>
    </comment>
    <comment ref="B1144" authorId="1" shapeId="0" xr:uid="{00000000-0006-0000-0100-000032050000}">
      <text>
        <r>
          <rPr>
            <sz val="11"/>
            <color theme="1"/>
            <rFont val="Calibri"/>
            <family val="2"/>
            <scheme val="minor"/>
          </rPr>
          <t>Descripción calculada automáticamente a partir de código del artículo</t>
        </r>
      </text>
    </comment>
    <comment ref="C1144" authorId="1" shapeId="0" xr:uid="{00000000-0006-0000-0100-000033050000}">
      <text>
        <r>
          <rPr>
            <sz val="11"/>
            <color theme="1"/>
            <rFont val="Calibri"/>
            <family val="2"/>
            <scheme val="minor"/>
          </rPr>
          <t>Seleccione un valor de la lista</t>
        </r>
      </text>
    </comment>
    <comment ref="D1144" authorId="1" shapeId="0" xr:uid="{00000000-0006-0000-0100-000034050000}">
      <text>
        <r>
          <rPr>
            <sz val="11"/>
            <color theme="1"/>
            <rFont val="Calibri"/>
            <family val="2"/>
            <scheme val="minor"/>
          </rPr>
          <t>Introduzca un número con dos decimales como máximo. Debe ser igual o mayor a la "Cantidad Real Consumida"</t>
        </r>
      </text>
    </comment>
    <comment ref="E1144" authorId="1" shapeId="0" xr:uid="{00000000-0006-0000-0100-000035050000}">
      <text>
        <r>
          <rPr>
            <sz val="11"/>
            <color theme="1"/>
            <rFont val="Calibri"/>
            <family val="2"/>
            <scheme val="minor"/>
          </rPr>
          <t>Introduzca un número con dos decimales como máximo</t>
        </r>
      </text>
    </comment>
    <comment ref="F1144" authorId="1" shapeId="0" xr:uid="{00000000-0006-0000-0100-000036050000}">
      <text>
        <r>
          <rPr>
            <sz val="11"/>
            <color theme="1"/>
            <rFont val="Calibri"/>
            <family val="2"/>
            <scheme val="minor"/>
          </rPr>
          <t>Monto calculado automáticamente por el sistema</t>
        </r>
      </text>
    </comment>
    <comment ref="A1162" authorId="1" shapeId="0" xr:uid="{00000000-0006-0000-0100-000037050000}">
      <text>
        <r>
          <rPr>
            <sz val="11"/>
            <color theme="1"/>
            <rFont val="Calibri"/>
            <family val="2"/>
            <scheme val="minor"/>
          </rPr>
          <t>Introducir un texto con el nombre o referencia de la contratación</t>
        </r>
      </text>
    </comment>
    <comment ref="B1162" authorId="1" shapeId="0" xr:uid="{00000000-0006-0000-0100-000038050000}">
      <text>
        <r>
          <rPr>
            <sz val="11"/>
            <color theme="1"/>
            <rFont val="Calibri"/>
            <family val="2"/>
            <scheme val="minor"/>
          </rPr>
          <t>Introduzca un texto con la finalidad de la contratación</t>
        </r>
      </text>
    </comment>
    <comment ref="C1162" authorId="1" shapeId="0" xr:uid="{00000000-0006-0000-0100-000039050000}">
      <text>
        <r>
          <rPr>
            <sz val="11"/>
            <color theme="1"/>
            <rFont val="Calibri"/>
            <family val="2"/>
            <scheme val="minor"/>
          </rPr>
          <t>Seleccionar un valor del listado</t>
        </r>
      </text>
    </comment>
    <comment ref="D1162" authorId="1" shapeId="0" xr:uid="{00000000-0006-0000-0100-00003A050000}">
      <text>
        <r>
          <rPr>
            <sz val="11"/>
            <color theme="1"/>
            <rFont val="Calibri"/>
            <family val="2"/>
            <scheme val="minor"/>
          </rPr>
          <t>Seleccione el tipo de procedimiento</t>
        </r>
      </text>
    </comment>
    <comment ref="E1162" authorId="1" shapeId="0" xr:uid="{00000000-0006-0000-0100-00003B050000}">
      <text>
        <r>
          <rPr>
            <sz val="11"/>
            <color theme="1"/>
            <rFont val="Calibri"/>
            <family val="2"/>
            <scheme val="minor"/>
          </rPr>
          <t>Seleccione un valor de la lista</t>
        </r>
      </text>
    </comment>
    <comment ref="F1162" authorId="1" shapeId="0" xr:uid="{00000000-0006-0000-0100-00003C050000}">
      <text>
        <r>
          <rPr>
            <sz val="11"/>
            <color theme="1"/>
            <rFont val="Calibri"/>
            <family val="2"/>
            <scheme val="minor"/>
          </rPr>
          <t>Introduzca el código SNIP</t>
        </r>
      </text>
    </comment>
    <comment ref="C1163" authorId="1" shapeId="0" xr:uid="{00000000-0006-0000-0100-00003D050000}">
      <text>
        <r>
          <rPr>
            <sz val="11"/>
            <color theme="1"/>
            <rFont val="Calibri"/>
            <family val="2"/>
            <scheme val="minor"/>
          </rPr>
          <t>Introduzca la fecha de inicio del proceso, en formato dd-mm-aaaa</t>
        </r>
      </text>
    </comment>
    <comment ref="F1163"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xr:uid="{00000000-0006-0000-0100-00003F050000}">
      <text/>
    </comment>
    <comment ref="C1165" authorId="1" shapeId="0" xr:uid="{00000000-0006-0000-0100-000040050000}">
      <text>
        <r>
          <rPr>
            <sz val="11"/>
            <color theme="1"/>
            <rFont val="Calibri"/>
            <family val="2"/>
            <scheme val="minor"/>
          </rPr>
          <t>Introduzca la fecha prevista de adjudicación, en formato dd-mm-aaaa</t>
        </r>
      </text>
    </comment>
    <comment ref="F1165" authorId="1" shapeId="0" xr:uid="{00000000-0006-0000-0100-000041050000}">
      <text/>
    </comment>
    <comment ref="F1166" authorId="1" shapeId="0" xr:uid="{00000000-0006-0000-0100-000042050000}">
      <text/>
    </comment>
    <comment ref="A1168" authorId="1" shapeId="0" xr:uid="{00000000-0006-0000-0100-000043050000}">
      <text>
        <r>
          <rPr>
            <sz val="11"/>
            <color theme="1"/>
            <rFont val="Calibri"/>
            <family val="2"/>
            <scheme val="minor"/>
          </rPr>
          <t>Introduzca un codigo UNSPSC</t>
        </r>
      </text>
    </comment>
    <comment ref="B1168" authorId="1" shapeId="0" xr:uid="{00000000-0006-0000-0100-000044050000}">
      <text>
        <r>
          <rPr>
            <sz val="11"/>
            <color theme="1"/>
            <rFont val="Calibri"/>
            <family val="2"/>
            <scheme val="minor"/>
          </rPr>
          <t>Descripción calculada automáticamente a partir de código del artículo</t>
        </r>
      </text>
    </comment>
    <comment ref="C1168" authorId="1" shapeId="0" xr:uid="{00000000-0006-0000-0100-000045050000}">
      <text>
        <r>
          <rPr>
            <sz val="11"/>
            <color theme="1"/>
            <rFont val="Calibri"/>
            <family val="2"/>
            <scheme val="minor"/>
          </rPr>
          <t>Seleccione un valor de la lista</t>
        </r>
      </text>
    </comment>
    <comment ref="D1168" authorId="1" shapeId="0" xr:uid="{00000000-0006-0000-0100-000046050000}">
      <text>
        <r>
          <rPr>
            <sz val="11"/>
            <color theme="1"/>
            <rFont val="Calibri"/>
            <family val="2"/>
            <scheme val="minor"/>
          </rPr>
          <t>Introduzca un número con dos decimales como máximo. Debe ser igual o mayor a la "Cantidad Real Consumida"</t>
        </r>
      </text>
    </comment>
    <comment ref="E1168" authorId="1" shapeId="0" xr:uid="{00000000-0006-0000-0100-000047050000}">
      <text>
        <r>
          <rPr>
            <sz val="11"/>
            <color theme="1"/>
            <rFont val="Calibri"/>
            <family val="2"/>
            <scheme val="minor"/>
          </rPr>
          <t>Introduzca un número con dos decimales como máximo</t>
        </r>
      </text>
    </comment>
    <comment ref="F1168" authorId="1" shapeId="0" xr:uid="{00000000-0006-0000-0100-000048050000}">
      <text>
        <r>
          <rPr>
            <sz val="11"/>
            <color theme="1"/>
            <rFont val="Calibri"/>
            <family val="2"/>
            <scheme val="minor"/>
          </rPr>
          <t>Monto calculado automáticamente por el sistema</t>
        </r>
      </text>
    </comment>
    <comment ref="A1179" authorId="1" shapeId="0" xr:uid="{00000000-0006-0000-0100-000049050000}">
      <text>
        <r>
          <rPr>
            <sz val="11"/>
            <color theme="1"/>
            <rFont val="Calibri"/>
            <family val="2"/>
            <scheme val="minor"/>
          </rPr>
          <t>Introducir un texto con el nombre o referencia de la contratación</t>
        </r>
      </text>
    </comment>
    <comment ref="B1179" authorId="1" shapeId="0" xr:uid="{00000000-0006-0000-0100-00004A050000}">
      <text>
        <r>
          <rPr>
            <sz val="11"/>
            <color theme="1"/>
            <rFont val="Calibri"/>
            <family val="2"/>
            <scheme val="minor"/>
          </rPr>
          <t>Introduzca un texto con la finalidad de la contratación</t>
        </r>
      </text>
    </comment>
    <comment ref="C1179" authorId="1" shapeId="0" xr:uid="{00000000-0006-0000-0100-00004B050000}">
      <text>
        <r>
          <rPr>
            <sz val="11"/>
            <color theme="1"/>
            <rFont val="Calibri"/>
            <family val="2"/>
            <scheme val="minor"/>
          </rPr>
          <t>Seleccionar un valor del listado</t>
        </r>
      </text>
    </comment>
    <comment ref="D1179" authorId="1" shapeId="0" xr:uid="{00000000-0006-0000-0100-00004C050000}">
      <text>
        <r>
          <rPr>
            <sz val="11"/>
            <color theme="1"/>
            <rFont val="Calibri"/>
            <family val="2"/>
            <scheme val="minor"/>
          </rPr>
          <t>Seleccione el tipo de procedimiento</t>
        </r>
      </text>
    </comment>
    <comment ref="E1179" authorId="1" shapeId="0" xr:uid="{00000000-0006-0000-0100-00004D050000}">
      <text>
        <r>
          <rPr>
            <sz val="11"/>
            <color theme="1"/>
            <rFont val="Calibri"/>
            <family val="2"/>
            <scheme val="minor"/>
          </rPr>
          <t>Seleccione un valor de la lista</t>
        </r>
      </text>
    </comment>
    <comment ref="F1179" authorId="1" shapeId="0" xr:uid="{00000000-0006-0000-0100-00004E050000}">
      <text>
        <r>
          <rPr>
            <sz val="11"/>
            <color theme="1"/>
            <rFont val="Calibri"/>
            <family val="2"/>
            <scheme val="minor"/>
          </rPr>
          <t>Introduzca el código SNIP</t>
        </r>
      </text>
    </comment>
    <comment ref="C1180" authorId="1" shapeId="0" xr:uid="{00000000-0006-0000-0100-00004F050000}">
      <text>
        <r>
          <rPr>
            <sz val="11"/>
            <color theme="1"/>
            <rFont val="Calibri"/>
            <family val="2"/>
            <scheme val="minor"/>
          </rPr>
          <t>Introduzca la fecha de inicio del proceso, en formato dd-mm-aaaa</t>
        </r>
      </text>
    </comment>
    <comment ref="F1180"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51050000}">
      <text/>
    </comment>
    <comment ref="C1182" authorId="1" shapeId="0" xr:uid="{00000000-0006-0000-0100-000052050000}">
      <text>
        <r>
          <rPr>
            <sz val="11"/>
            <color theme="1"/>
            <rFont val="Calibri"/>
            <family val="2"/>
            <scheme val="minor"/>
          </rPr>
          <t>Introduzca la fecha prevista de adjudicación, en formato dd-mm-aaaa</t>
        </r>
      </text>
    </comment>
    <comment ref="F1182" authorId="1" shapeId="0" xr:uid="{00000000-0006-0000-0100-000053050000}">
      <text/>
    </comment>
    <comment ref="F1183" authorId="1" shapeId="0" xr:uid="{00000000-0006-0000-0100-000054050000}">
      <text/>
    </comment>
    <comment ref="A1185" authorId="1" shapeId="0" xr:uid="{00000000-0006-0000-0100-000055050000}">
      <text>
        <r>
          <rPr>
            <sz val="11"/>
            <color theme="1"/>
            <rFont val="Calibri"/>
            <family val="2"/>
            <scheme val="minor"/>
          </rPr>
          <t>Introduzca un codigo UNSPSC</t>
        </r>
      </text>
    </comment>
    <comment ref="B1185" authorId="1" shapeId="0" xr:uid="{00000000-0006-0000-0100-000056050000}">
      <text>
        <r>
          <rPr>
            <sz val="11"/>
            <color theme="1"/>
            <rFont val="Calibri"/>
            <family val="2"/>
            <scheme val="minor"/>
          </rPr>
          <t>Descripción calculada automáticamente a partir de código del artículo</t>
        </r>
      </text>
    </comment>
    <comment ref="C1185" authorId="1" shapeId="0" xr:uid="{00000000-0006-0000-0100-000057050000}">
      <text>
        <r>
          <rPr>
            <sz val="11"/>
            <color theme="1"/>
            <rFont val="Calibri"/>
            <family val="2"/>
            <scheme val="minor"/>
          </rPr>
          <t>Seleccione un valor de la lista</t>
        </r>
      </text>
    </comment>
    <comment ref="D1185" authorId="1" shapeId="0" xr:uid="{00000000-0006-0000-0100-000058050000}">
      <text>
        <r>
          <rPr>
            <sz val="11"/>
            <color theme="1"/>
            <rFont val="Calibri"/>
            <family val="2"/>
            <scheme val="minor"/>
          </rPr>
          <t>Introduzca un número con dos decimales como máximo. Debe ser igual o mayor a la "Cantidad Real Consumida"</t>
        </r>
      </text>
    </comment>
    <comment ref="E1185" authorId="1" shapeId="0" xr:uid="{00000000-0006-0000-0100-000059050000}">
      <text>
        <r>
          <rPr>
            <sz val="11"/>
            <color theme="1"/>
            <rFont val="Calibri"/>
            <family val="2"/>
            <scheme val="minor"/>
          </rPr>
          <t>Introduzca un número con dos decimales como máximo</t>
        </r>
      </text>
    </comment>
    <comment ref="F1185" authorId="1" shapeId="0" xr:uid="{00000000-0006-0000-0100-00005A050000}">
      <text>
        <r>
          <rPr>
            <sz val="11"/>
            <color theme="1"/>
            <rFont val="Calibri"/>
            <family val="2"/>
            <scheme val="minor"/>
          </rPr>
          <t>Monto calculado automáticamente por el sistema</t>
        </r>
      </text>
    </comment>
    <comment ref="A1203" authorId="1" shapeId="0" xr:uid="{00000000-0006-0000-0100-00005B050000}">
      <text>
        <r>
          <rPr>
            <sz val="11"/>
            <color theme="1"/>
            <rFont val="Calibri"/>
            <family val="2"/>
            <scheme val="minor"/>
          </rPr>
          <t>Introducir un texto con el nombre o referencia de la contratación</t>
        </r>
      </text>
    </comment>
    <comment ref="B1203" authorId="1" shapeId="0" xr:uid="{00000000-0006-0000-0100-00005C050000}">
      <text>
        <r>
          <rPr>
            <sz val="11"/>
            <color theme="1"/>
            <rFont val="Calibri"/>
            <family val="2"/>
            <scheme val="minor"/>
          </rPr>
          <t>Introduzca un texto con la finalidad de la contratación</t>
        </r>
      </text>
    </comment>
    <comment ref="C1203" authorId="1" shapeId="0" xr:uid="{00000000-0006-0000-0100-00005D050000}">
      <text>
        <r>
          <rPr>
            <sz val="11"/>
            <color theme="1"/>
            <rFont val="Calibri"/>
            <family val="2"/>
            <scheme val="minor"/>
          </rPr>
          <t>Seleccionar un valor del listado</t>
        </r>
      </text>
    </comment>
    <comment ref="D1203" authorId="1" shapeId="0" xr:uid="{00000000-0006-0000-0100-00005E050000}">
      <text>
        <r>
          <rPr>
            <sz val="11"/>
            <color theme="1"/>
            <rFont val="Calibri"/>
            <family val="2"/>
            <scheme val="minor"/>
          </rPr>
          <t>Seleccione el tipo de procedimiento</t>
        </r>
      </text>
    </comment>
    <comment ref="E1203" authorId="1" shapeId="0" xr:uid="{00000000-0006-0000-0100-00005F050000}">
      <text>
        <r>
          <rPr>
            <sz val="11"/>
            <color theme="1"/>
            <rFont val="Calibri"/>
            <family val="2"/>
            <scheme val="minor"/>
          </rPr>
          <t>Seleccione un valor de la lista</t>
        </r>
      </text>
    </comment>
    <comment ref="F1203" authorId="1" shapeId="0" xr:uid="{00000000-0006-0000-0100-000060050000}">
      <text>
        <r>
          <rPr>
            <sz val="11"/>
            <color theme="1"/>
            <rFont val="Calibri"/>
            <family val="2"/>
            <scheme val="minor"/>
          </rPr>
          <t>Introduzca el código SNIP</t>
        </r>
      </text>
    </comment>
    <comment ref="C1204" authorId="1" shapeId="0" xr:uid="{00000000-0006-0000-0100-000061050000}">
      <text>
        <r>
          <rPr>
            <sz val="11"/>
            <color theme="1"/>
            <rFont val="Calibri"/>
            <family val="2"/>
            <scheme val="minor"/>
          </rPr>
          <t>Introduzca la fecha de inicio del proceso, en formato dd-mm-aaaa</t>
        </r>
      </text>
    </comment>
    <comment ref="F1204"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63050000}">
      <text/>
    </comment>
    <comment ref="C1206" authorId="1" shapeId="0" xr:uid="{00000000-0006-0000-0100-000064050000}">
      <text>
        <r>
          <rPr>
            <sz val="11"/>
            <color theme="1"/>
            <rFont val="Calibri"/>
            <family val="2"/>
            <scheme val="minor"/>
          </rPr>
          <t>Introduzca la fecha prevista de adjudicación, en formato dd-mm-aaaa</t>
        </r>
      </text>
    </comment>
    <comment ref="F1206" authorId="1" shapeId="0" xr:uid="{00000000-0006-0000-0100-000065050000}">
      <text/>
    </comment>
    <comment ref="F1207" authorId="1" shapeId="0" xr:uid="{00000000-0006-0000-0100-000066050000}">
      <text/>
    </comment>
    <comment ref="A1209" authorId="1" shapeId="0" xr:uid="{00000000-0006-0000-0100-000067050000}">
      <text>
        <r>
          <rPr>
            <sz val="11"/>
            <color theme="1"/>
            <rFont val="Calibri"/>
            <family val="2"/>
            <scheme val="minor"/>
          </rPr>
          <t>Introduzca un codigo UNSPSC</t>
        </r>
      </text>
    </comment>
    <comment ref="B1209" authorId="1" shapeId="0" xr:uid="{00000000-0006-0000-0100-000068050000}">
      <text>
        <r>
          <rPr>
            <sz val="11"/>
            <color theme="1"/>
            <rFont val="Calibri"/>
            <family val="2"/>
            <scheme val="minor"/>
          </rPr>
          <t>Descripción calculada automáticamente a partir de código del artículo</t>
        </r>
      </text>
    </comment>
    <comment ref="C1209" authorId="1" shapeId="0" xr:uid="{00000000-0006-0000-0100-000069050000}">
      <text>
        <r>
          <rPr>
            <sz val="11"/>
            <color theme="1"/>
            <rFont val="Calibri"/>
            <family val="2"/>
            <scheme val="minor"/>
          </rPr>
          <t>Seleccione un valor de la lista</t>
        </r>
      </text>
    </comment>
    <comment ref="D1209" authorId="1" shapeId="0" xr:uid="{00000000-0006-0000-0100-00006A050000}">
      <text>
        <r>
          <rPr>
            <sz val="11"/>
            <color theme="1"/>
            <rFont val="Calibri"/>
            <family val="2"/>
            <scheme val="minor"/>
          </rPr>
          <t>Introduzca un número con dos decimales como máximo. Debe ser igual o mayor a la "Cantidad Real Consumida"</t>
        </r>
      </text>
    </comment>
    <comment ref="E1209" authorId="1" shapeId="0" xr:uid="{00000000-0006-0000-0100-00006B050000}">
      <text>
        <r>
          <rPr>
            <sz val="11"/>
            <color theme="1"/>
            <rFont val="Calibri"/>
            <family val="2"/>
            <scheme val="minor"/>
          </rPr>
          <t>Introduzca un número con dos decimales como máximo</t>
        </r>
      </text>
    </comment>
    <comment ref="F1209" authorId="1" shapeId="0" xr:uid="{00000000-0006-0000-0100-00006C050000}">
      <text>
        <r>
          <rPr>
            <sz val="11"/>
            <color theme="1"/>
            <rFont val="Calibri"/>
            <family val="2"/>
            <scheme val="minor"/>
          </rPr>
          <t>Monto calculado automáticamente por el sistema</t>
        </r>
      </text>
    </comment>
    <comment ref="A1214" authorId="1" shapeId="0" xr:uid="{00000000-0006-0000-0100-00006D050000}">
      <text>
        <r>
          <rPr>
            <sz val="11"/>
            <color theme="1"/>
            <rFont val="Calibri"/>
            <family val="2"/>
            <scheme val="minor"/>
          </rPr>
          <t>Introducir un texto con el nombre o referencia de la contratación</t>
        </r>
      </text>
    </comment>
    <comment ref="B1214" authorId="1" shapeId="0" xr:uid="{00000000-0006-0000-0100-00006E050000}">
      <text>
        <r>
          <rPr>
            <sz val="11"/>
            <color theme="1"/>
            <rFont val="Calibri"/>
            <family val="2"/>
            <scheme val="minor"/>
          </rPr>
          <t>Introduzca un texto con la finalidad de la contratación</t>
        </r>
      </text>
    </comment>
    <comment ref="C1214" authorId="1" shapeId="0" xr:uid="{00000000-0006-0000-0100-00006F050000}">
      <text>
        <r>
          <rPr>
            <sz val="11"/>
            <color theme="1"/>
            <rFont val="Calibri"/>
            <family val="2"/>
            <scheme val="minor"/>
          </rPr>
          <t>Seleccionar un valor del listado</t>
        </r>
      </text>
    </comment>
    <comment ref="D1214" authorId="1" shapeId="0" xr:uid="{00000000-0006-0000-0100-000070050000}">
      <text>
        <r>
          <rPr>
            <sz val="11"/>
            <color theme="1"/>
            <rFont val="Calibri"/>
            <family val="2"/>
            <scheme val="minor"/>
          </rPr>
          <t>Seleccione el tipo de procedimiento</t>
        </r>
      </text>
    </comment>
    <comment ref="E1214" authorId="1" shapeId="0" xr:uid="{00000000-0006-0000-0100-000071050000}">
      <text>
        <r>
          <rPr>
            <sz val="11"/>
            <color theme="1"/>
            <rFont val="Calibri"/>
            <family val="2"/>
            <scheme val="minor"/>
          </rPr>
          <t>Seleccione un valor de la lista</t>
        </r>
      </text>
    </comment>
    <comment ref="F1214" authorId="1" shapeId="0" xr:uid="{00000000-0006-0000-0100-000072050000}">
      <text>
        <r>
          <rPr>
            <sz val="11"/>
            <color theme="1"/>
            <rFont val="Calibri"/>
            <family val="2"/>
            <scheme val="minor"/>
          </rPr>
          <t>Introduzca el código SNIP</t>
        </r>
      </text>
    </comment>
    <comment ref="C1215" authorId="1" shapeId="0" xr:uid="{00000000-0006-0000-0100-000073050000}">
      <text>
        <r>
          <rPr>
            <sz val="11"/>
            <color theme="1"/>
            <rFont val="Calibri"/>
            <family val="2"/>
            <scheme val="minor"/>
          </rPr>
          <t>Introduzca la fecha de inicio del proceso, en formato dd-mm-aaaa</t>
        </r>
      </text>
    </comment>
    <comment ref="F1215"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75050000}">
      <text/>
    </comment>
    <comment ref="C1217" authorId="1" shapeId="0" xr:uid="{00000000-0006-0000-0100-000076050000}">
      <text>
        <r>
          <rPr>
            <sz val="11"/>
            <color theme="1"/>
            <rFont val="Calibri"/>
            <family val="2"/>
            <scheme val="minor"/>
          </rPr>
          <t>Introduzca la fecha prevista de adjudicación, en formato dd-mm-aaaa</t>
        </r>
      </text>
    </comment>
    <comment ref="F1217" authorId="1" shapeId="0" xr:uid="{00000000-0006-0000-0100-000077050000}">
      <text/>
    </comment>
    <comment ref="F1218" authorId="1" shapeId="0" xr:uid="{00000000-0006-0000-0100-000078050000}">
      <text/>
    </comment>
    <comment ref="A1220" authorId="1" shapeId="0" xr:uid="{00000000-0006-0000-0100-000079050000}">
      <text>
        <r>
          <rPr>
            <sz val="11"/>
            <color theme="1"/>
            <rFont val="Calibri"/>
            <family val="2"/>
            <scheme val="minor"/>
          </rPr>
          <t>Introduzca un codigo UNSPSC</t>
        </r>
      </text>
    </comment>
    <comment ref="B1220" authorId="1" shapeId="0" xr:uid="{00000000-0006-0000-0100-00007A050000}">
      <text>
        <r>
          <rPr>
            <sz val="11"/>
            <color theme="1"/>
            <rFont val="Calibri"/>
            <family val="2"/>
            <scheme val="minor"/>
          </rPr>
          <t>Descripción calculada automáticamente a partir de código del artículo</t>
        </r>
      </text>
    </comment>
    <comment ref="C1220" authorId="1" shapeId="0" xr:uid="{00000000-0006-0000-0100-00007B050000}">
      <text>
        <r>
          <rPr>
            <sz val="11"/>
            <color theme="1"/>
            <rFont val="Calibri"/>
            <family val="2"/>
            <scheme val="minor"/>
          </rPr>
          <t>Seleccione un valor de la lista</t>
        </r>
      </text>
    </comment>
    <comment ref="D1220" authorId="1" shapeId="0" xr:uid="{00000000-0006-0000-0100-00007C050000}">
      <text>
        <r>
          <rPr>
            <sz val="11"/>
            <color theme="1"/>
            <rFont val="Calibri"/>
            <family val="2"/>
            <scheme val="minor"/>
          </rPr>
          <t>Introduzca un número con dos decimales como máximo. Debe ser igual o mayor a la "Cantidad Real Consumida"</t>
        </r>
      </text>
    </comment>
    <comment ref="E1220" authorId="1" shapeId="0" xr:uid="{00000000-0006-0000-0100-00007D050000}">
      <text>
        <r>
          <rPr>
            <sz val="11"/>
            <color theme="1"/>
            <rFont val="Calibri"/>
            <family val="2"/>
            <scheme val="minor"/>
          </rPr>
          <t>Introduzca un número con dos decimales como máximo</t>
        </r>
      </text>
    </comment>
    <comment ref="F1220" authorId="1" shapeId="0" xr:uid="{00000000-0006-0000-0100-00007E050000}">
      <text>
        <r>
          <rPr>
            <sz val="11"/>
            <color theme="1"/>
            <rFont val="Calibri"/>
            <family val="2"/>
            <scheme val="minor"/>
          </rPr>
          <t>Monto calculado automáticamente por el sistema</t>
        </r>
      </text>
    </comment>
    <comment ref="A1263" authorId="1" shapeId="0" xr:uid="{00000000-0006-0000-0100-00007F050000}">
      <text>
        <r>
          <rPr>
            <sz val="11"/>
            <color theme="1"/>
            <rFont val="Calibri"/>
            <family val="2"/>
            <scheme val="minor"/>
          </rPr>
          <t>Introducir un texto con el nombre o referencia de la contratación</t>
        </r>
      </text>
    </comment>
    <comment ref="B1263" authorId="1" shapeId="0" xr:uid="{00000000-0006-0000-0100-000080050000}">
      <text>
        <r>
          <rPr>
            <sz val="11"/>
            <color theme="1"/>
            <rFont val="Calibri"/>
            <family val="2"/>
            <scheme val="minor"/>
          </rPr>
          <t>Introduzca un texto con la finalidad de la contratación</t>
        </r>
      </text>
    </comment>
    <comment ref="C1263" authorId="1" shapeId="0" xr:uid="{00000000-0006-0000-0100-000081050000}">
      <text>
        <r>
          <rPr>
            <sz val="11"/>
            <color theme="1"/>
            <rFont val="Calibri"/>
            <family val="2"/>
            <scheme val="minor"/>
          </rPr>
          <t>Seleccionar un valor del listado</t>
        </r>
      </text>
    </comment>
    <comment ref="D1263" authorId="1" shapeId="0" xr:uid="{00000000-0006-0000-0100-000082050000}">
      <text>
        <r>
          <rPr>
            <sz val="11"/>
            <color theme="1"/>
            <rFont val="Calibri"/>
            <family val="2"/>
            <scheme val="minor"/>
          </rPr>
          <t>Seleccione el tipo de procedimiento</t>
        </r>
      </text>
    </comment>
    <comment ref="E1263" authorId="1" shapeId="0" xr:uid="{00000000-0006-0000-0100-000083050000}">
      <text>
        <r>
          <rPr>
            <sz val="11"/>
            <color theme="1"/>
            <rFont val="Calibri"/>
            <family val="2"/>
            <scheme val="minor"/>
          </rPr>
          <t>Seleccione un valor de la lista</t>
        </r>
      </text>
    </comment>
    <comment ref="F1263" authorId="1" shapeId="0" xr:uid="{00000000-0006-0000-0100-000084050000}">
      <text>
        <r>
          <rPr>
            <sz val="11"/>
            <color theme="1"/>
            <rFont val="Calibri"/>
            <family val="2"/>
            <scheme val="minor"/>
          </rPr>
          <t>Introduzca el código SNIP</t>
        </r>
      </text>
    </comment>
    <comment ref="C1264" authorId="1" shapeId="0" xr:uid="{00000000-0006-0000-0100-000085050000}">
      <text>
        <r>
          <rPr>
            <sz val="11"/>
            <color theme="1"/>
            <rFont val="Calibri"/>
            <family val="2"/>
            <scheme val="minor"/>
          </rPr>
          <t>Introduzca la fecha de inicio del proceso, en formato dd-mm-aaaa</t>
        </r>
      </text>
    </comment>
    <comment ref="F1264"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87050000}">
      <text/>
    </comment>
    <comment ref="C1266" authorId="1" shapeId="0" xr:uid="{00000000-0006-0000-0100-000088050000}">
      <text>
        <r>
          <rPr>
            <sz val="11"/>
            <color theme="1"/>
            <rFont val="Calibri"/>
            <family val="2"/>
            <scheme val="minor"/>
          </rPr>
          <t>Introduzca la fecha prevista de adjudicación, en formato dd-mm-aaaa</t>
        </r>
      </text>
    </comment>
    <comment ref="F1266" authorId="1" shapeId="0" xr:uid="{00000000-0006-0000-0100-000089050000}">
      <text/>
    </comment>
    <comment ref="F1267" authorId="1" shapeId="0" xr:uid="{00000000-0006-0000-0100-00008A050000}">
      <text/>
    </comment>
    <comment ref="A1269" authorId="1" shapeId="0" xr:uid="{00000000-0006-0000-0100-00008B050000}">
      <text>
        <r>
          <rPr>
            <sz val="11"/>
            <color theme="1"/>
            <rFont val="Calibri"/>
            <family val="2"/>
            <scheme val="minor"/>
          </rPr>
          <t>Introduzca un codigo UNSPSC</t>
        </r>
      </text>
    </comment>
    <comment ref="B1269" authorId="1" shapeId="0" xr:uid="{00000000-0006-0000-0100-00008C050000}">
      <text>
        <r>
          <rPr>
            <sz val="11"/>
            <color theme="1"/>
            <rFont val="Calibri"/>
            <family val="2"/>
            <scheme val="minor"/>
          </rPr>
          <t>Descripción calculada automáticamente a partir de código del artículo</t>
        </r>
      </text>
    </comment>
    <comment ref="C1269" authorId="1" shapeId="0" xr:uid="{00000000-0006-0000-0100-00008D050000}">
      <text>
        <r>
          <rPr>
            <sz val="11"/>
            <color theme="1"/>
            <rFont val="Calibri"/>
            <family val="2"/>
            <scheme val="minor"/>
          </rPr>
          <t>Seleccione un valor de la lista</t>
        </r>
      </text>
    </comment>
    <comment ref="D1269" authorId="1" shapeId="0" xr:uid="{00000000-0006-0000-0100-00008E050000}">
      <text>
        <r>
          <rPr>
            <sz val="11"/>
            <color theme="1"/>
            <rFont val="Calibri"/>
            <family val="2"/>
            <scheme val="minor"/>
          </rPr>
          <t>Introduzca un número con dos decimales como máximo. Debe ser igual o mayor a la "Cantidad Real Consumida"</t>
        </r>
      </text>
    </comment>
    <comment ref="E1269" authorId="1" shapeId="0" xr:uid="{00000000-0006-0000-0100-00008F050000}">
      <text>
        <r>
          <rPr>
            <sz val="11"/>
            <color theme="1"/>
            <rFont val="Calibri"/>
            <family val="2"/>
            <scheme val="minor"/>
          </rPr>
          <t>Introduzca un número con dos decimales como máximo</t>
        </r>
      </text>
    </comment>
    <comment ref="F1269" authorId="1" shapeId="0" xr:uid="{00000000-0006-0000-0100-000090050000}">
      <text>
        <r>
          <rPr>
            <sz val="11"/>
            <color theme="1"/>
            <rFont val="Calibri"/>
            <family val="2"/>
            <scheme val="minor"/>
          </rPr>
          <t>Monto calculado automáticamente por el sistema</t>
        </r>
      </text>
    </comment>
    <comment ref="A1274" authorId="1" shapeId="0" xr:uid="{00000000-0006-0000-0100-000091050000}">
      <text>
        <r>
          <rPr>
            <sz val="11"/>
            <color theme="1"/>
            <rFont val="Calibri"/>
            <family val="2"/>
            <scheme val="minor"/>
          </rPr>
          <t>Introducir un texto con el nombre o referencia de la contratación</t>
        </r>
      </text>
    </comment>
    <comment ref="B1274" authorId="1" shapeId="0" xr:uid="{00000000-0006-0000-0100-000092050000}">
      <text>
        <r>
          <rPr>
            <sz val="11"/>
            <color theme="1"/>
            <rFont val="Calibri"/>
            <family val="2"/>
            <scheme val="minor"/>
          </rPr>
          <t>Introduzca un texto con la finalidad de la contratación</t>
        </r>
      </text>
    </comment>
    <comment ref="C1274" authorId="1" shapeId="0" xr:uid="{00000000-0006-0000-0100-000093050000}">
      <text>
        <r>
          <rPr>
            <sz val="11"/>
            <color theme="1"/>
            <rFont val="Calibri"/>
            <family val="2"/>
            <scheme val="minor"/>
          </rPr>
          <t>Seleccionar un valor del listado</t>
        </r>
      </text>
    </comment>
    <comment ref="D1274" authorId="1" shapeId="0" xr:uid="{00000000-0006-0000-0100-000094050000}">
      <text>
        <r>
          <rPr>
            <sz val="11"/>
            <color theme="1"/>
            <rFont val="Calibri"/>
            <family val="2"/>
            <scheme val="minor"/>
          </rPr>
          <t>Seleccione el tipo de procedimiento</t>
        </r>
      </text>
    </comment>
    <comment ref="E1274" authorId="1" shapeId="0" xr:uid="{00000000-0006-0000-0100-000095050000}">
      <text>
        <r>
          <rPr>
            <sz val="11"/>
            <color theme="1"/>
            <rFont val="Calibri"/>
            <family val="2"/>
            <scheme val="minor"/>
          </rPr>
          <t>Seleccione un valor de la lista</t>
        </r>
      </text>
    </comment>
    <comment ref="F1274" authorId="1" shapeId="0" xr:uid="{00000000-0006-0000-0100-000096050000}">
      <text>
        <r>
          <rPr>
            <sz val="11"/>
            <color theme="1"/>
            <rFont val="Calibri"/>
            <family val="2"/>
            <scheme val="minor"/>
          </rPr>
          <t>Introduzca el código SNIP</t>
        </r>
      </text>
    </comment>
    <comment ref="C1275" authorId="1" shapeId="0" xr:uid="{00000000-0006-0000-0100-000097050000}">
      <text>
        <r>
          <rPr>
            <sz val="11"/>
            <color theme="1"/>
            <rFont val="Calibri"/>
            <family val="2"/>
            <scheme val="minor"/>
          </rPr>
          <t>Introduzca la fecha de inicio del proceso, en formato dd-mm-aaaa</t>
        </r>
      </text>
    </comment>
    <comment ref="F1275"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xr:uid="{00000000-0006-0000-0100-000099050000}">
      <text/>
    </comment>
    <comment ref="C1277" authorId="1" shapeId="0" xr:uid="{00000000-0006-0000-0100-00009A050000}">
      <text>
        <r>
          <rPr>
            <sz val="11"/>
            <color theme="1"/>
            <rFont val="Calibri"/>
            <family val="2"/>
            <scheme val="minor"/>
          </rPr>
          <t>Introduzca la fecha prevista de adjudicación, en formato dd-mm-aaaa</t>
        </r>
      </text>
    </comment>
    <comment ref="F1277" authorId="1" shapeId="0" xr:uid="{00000000-0006-0000-0100-00009B050000}">
      <text/>
    </comment>
    <comment ref="F1278" authorId="1" shapeId="0" xr:uid="{00000000-0006-0000-0100-00009C050000}">
      <text/>
    </comment>
    <comment ref="A1280" authorId="1" shapeId="0" xr:uid="{00000000-0006-0000-0100-00009D050000}">
      <text>
        <r>
          <rPr>
            <sz val="11"/>
            <color theme="1"/>
            <rFont val="Calibri"/>
            <family val="2"/>
            <scheme val="minor"/>
          </rPr>
          <t>Introduzca un codigo UNSPSC</t>
        </r>
      </text>
    </comment>
    <comment ref="B1280" authorId="1" shapeId="0" xr:uid="{00000000-0006-0000-0100-00009E050000}">
      <text>
        <r>
          <rPr>
            <sz val="11"/>
            <color theme="1"/>
            <rFont val="Calibri"/>
            <family val="2"/>
            <scheme val="minor"/>
          </rPr>
          <t>Descripción calculada automáticamente a partir de código del artículo</t>
        </r>
      </text>
    </comment>
    <comment ref="C1280" authorId="1" shapeId="0" xr:uid="{00000000-0006-0000-0100-00009F050000}">
      <text>
        <r>
          <rPr>
            <sz val="11"/>
            <color theme="1"/>
            <rFont val="Calibri"/>
            <family val="2"/>
            <scheme val="minor"/>
          </rPr>
          <t>Seleccione un valor de la lista</t>
        </r>
      </text>
    </comment>
    <comment ref="D1280" authorId="1" shapeId="0" xr:uid="{00000000-0006-0000-0100-0000A0050000}">
      <text>
        <r>
          <rPr>
            <sz val="11"/>
            <color theme="1"/>
            <rFont val="Calibri"/>
            <family val="2"/>
            <scheme val="minor"/>
          </rPr>
          <t>Introduzca un número con dos decimales como máximo. Debe ser igual o mayor a la "Cantidad Real Consumida"</t>
        </r>
      </text>
    </comment>
    <comment ref="E1280" authorId="1" shapeId="0" xr:uid="{00000000-0006-0000-0100-0000A1050000}">
      <text>
        <r>
          <rPr>
            <sz val="11"/>
            <color theme="1"/>
            <rFont val="Calibri"/>
            <family val="2"/>
            <scheme val="minor"/>
          </rPr>
          <t>Introduzca un número con dos decimales como máximo</t>
        </r>
      </text>
    </comment>
    <comment ref="F1280" authorId="1" shapeId="0" xr:uid="{00000000-0006-0000-0100-0000A2050000}">
      <text>
        <r>
          <rPr>
            <sz val="11"/>
            <color theme="1"/>
            <rFont val="Calibri"/>
            <family val="2"/>
            <scheme val="minor"/>
          </rPr>
          <t>Monto calculado automáticamente por el sistema</t>
        </r>
      </text>
    </comment>
    <comment ref="A1285" authorId="1" shapeId="0" xr:uid="{00000000-0006-0000-0100-0000A3050000}">
      <text>
        <r>
          <rPr>
            <sz val="11"/>
            <color theme="1"/>
            <rFont val="Calibri"/>
            <family val="2"/>
            <scheme val="minor"/>
          </rPr>
          <t>Introducir un texto con el nombre o referencia de la contratación</t>
        </r>
      </text>
    </comment>
    <comment ref="B1285" authorId="1" shapeId="0" xr:uid="{00000000-0006-0000-0100-0000A4050000}">
      <text>
        <r>
          <rPr>
            <sz val="11"/>
            <color theme="1"/>
            <rFont val="Calibri"/>
            <family val="2"/>
            <scheme val="minor"/>
          </rPr>
          <t>Introduzca un texto con la finalidad de la contratación</t>
        </r>
      </text>
    </comment>
    <comment ref="C1285" authorId="1" shapeId="0" xr:uid="{00000000-0006-0000-0100-0000A5050000}">
      <text>
        <r>
          <rPr>
            <sz val="11"/>
            <color theme="1"/>
            <rFont val="Calibri"/>
            <family val="2"/>
            <scheme val="minor"/>
          </rPr>
          <t>Seleccionar un valor del listado</t>
        </r>
      </text>
    </comment>
    <comment ref="D1285" authorId="1" shapeId="0" xr:uid="{00000000-0006-0000-0100-0000A6050000}">
      <text>
        <r>
          <rPr>
            <sz val="11"/>
            <color theme="1"/>
            <rFont val="Calibri"/>
            <family val="2"/>
            <scheme val="minor"/>
          </rPr>
          <t>Seleccione el tipo de procedimiento</t>
        </r>
      </text>
    </comment>
    <comment ref="E1285" authorId="1" shapeId="0" xr:uid="{00000000-0006-0000-0100-0000A7050000}">
      <text>
        <r>
          <rPr>
            <sz val="11"/>
            <color theme="1"/>
            <rFont val="Calibri"/>
            <family val="2"/>
            <scheme val="minor"/>
          </rPr>
          <t>Seleccione un valor de la lista</t>
        </r>
      </text>
    </comment>
    <comment ref="F1285" authorId="1" shapeId="0" xr:uid="{00000000-0006-0000-0100-0000A8050000}">
      <text>
        <r>
          <rPr>
            <sz val="11"/>
            <color theme="1"/>
            <rFont val="Calibri"/>
            <family val="2"/>
            <scheme val="minor"/>
          </rPr>
          <t>Introduzca el código SNIP</t>
        </r>
      </text>
    </comment>
    <comment ref="C1286" authorId="1" shapeId="0" xr:uid="{00000000-0006-0000-0100-0000A9050000}">
      <text>
        <r>
          <rPr>
            <sz val="11"/>
            <color theme="1"/>
            <rFont val="Calibri"/>
            <family val="2"/>
            <scheme val="minor"/>
          </rPr>
          <t>Introduzca la fecha de inicio del proceso, en formato dd-mm-aaaa</t>
        </r>
      </text>
    </comment>
    <comment ref="F128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AB050000}">
      <text/>
    </comment>
    <comment ref="C1288" authorId="1" shapeId="0" xr:uid="{00000000-0006-0000-0100-0000AC050000}">
      <text>
        <r>
          <rPr>
            <sz val="11"/>
            <color theme="1"/>
            <rFont val="Calibri"/>
            <family val="2"/>
            <scheme val="minor"/>
          </rPr>
          <t>Introduzca la fecha prevista de adjudicación, en formato dd-mm-aaaa</t>
        </r>
      </text>
    </comment>
    <comment ref="F1288" authorId="1" shapeId="0" xr:uid="{00000000-0006-0000-0100-0000AD050000}">
      <text/>
    </comment>
    <comment ref="F1289" authorId="1" shapeId="0" xr:uid="{00000000-0006-0000-0100-0000AE050000}">
      <text/>
    </comment>
    <comment ref="A1291" authorId="1" shapeId="0" xr:uid="{00000000-0006-0000-0100-0000AF050000}">
      <text>
        <r>
          <rPr>
            <sz val="11"/>
            <color theme="1"/>
            <rFont val="Calibri"/>
            <family val="2"/>
            <scheme val="minor"/>
          </rPr>
          <t>Introduzca un codigo UNSPSC</t>
        </r>
      </text>
    </comment>
    <comment ref="B1291" authorId="1" shapeId="0" xr:uid="{00000000-0006-0000-0100-0000B0050000}">
      <text>
        <r>
          <rPr>
            <sz val="11"/>
            <color theme="1"/>
            <rFont val="Calibri"/>
            <family val="2"/>
            <scheme val="minor"/>
          </rPr>
          <t>Descripción calculada automáticamente a partir de código del artículo</t>
        </r>
      </text>
    </comment>
    <comment ref="C1291" authorId="1" shapeId="0" xr:uid="{00000000-0006-0000-0100-0000B1050000}">
      <text>
        <r>
          <rPr>
            <sz val="11"/>
            <color theme="1"/>
            <rFont val="Calibri"/>
            <family val="2"/>
            <scheme val="minor"/>
          </rPr>
          <t>Seleccione un valor de la lista</t>
        </r>
      </text>
    </comment>
    <comment ref="D1291" authorId="1" shapeId="0" xr:uid="{00000000-0006-0000-0100-0000B2050000}">
      <text>
        <r>
          <rPr>
            <sz val="11"/>
            <color theme="1"/>
            <rFont val="Calibri"/>
            <family val="2"/>
            <scheme val="minor"/>
          </rPr>
          <t>Introduzca un número con dos decimales como máximo. Debe ser igual o mayor a la "Cantidad Real Consumida"</t>
        </r>
      </text>
    </comment>
    <comment ref="E1291" authorId="1" shapeId="0" xr:uid="{00000000-0006-0000-0100-0000B3050000}">
      <text>
        <r>
          <rPr>
            <sz val="11"/>
            <color theme="1"/>
            <rFont val="Calibri"/>
            <family val="2"/>
            <scheme val="minor"/>
          </rPr>
          <t>Introduzca un número con dos decimales como máximo</t>
        </r>
      </text>
    </comment>
    <comment ref="F1291" authorId="1" shapeId="0" xr:uid="{00000000-0006-0000-0100-0000B4050000}">
      <text>
        <r>
          <rPr>
            <sz val="11"/>
            <color theme="1"/>
            <rFont val="Calibri"/>
            <family val="2"/>
            <scheme val="minor"/>
          </rPr>
          <t>Monto calculado automáticamente por el sistema</t>
        </r>
      </text>
    </comment>
    <comment ref="A1303" authorId="1" shapeId="0" xr:uid="{00000000-0006-0000-0100-0000B5050000}">
      <text>
        <r>
          <rPr>
            <sz val="11"/>
            <color theme="1"/>
            <rFont val="Calibri"/>
            <family val="2"/>
            <scheme val="minor"/>
          </rPr>
          <t>Introducir un texto con el nombre o referencia de la contratación</t>
        </r>
      </text>
    </comment>
    <comment ref="B1303" authorId="1" shapeId="0" xr:uid="{00000000-0006-0000-0100-0000B6050000}">
      <text>
        <r>
          <rPr>
            <sz val="11"/>
            <color theme="1"/>
            <rFont val="Calibri"/>
            <family val="2"/>
            <scheme val="minor"/>
          </rPr>
          <t>Introduzca un texto con la finalidad de la contratación</t>
        </r>
      </text>
    </comment>
    <comment ref="C1303" authorId="1" shapeId="0" xr:uid="{00000000-0006-0000-0100-0000B7050000}">
      <text>
        <r>
          <rPr>
            <sz val="11"/>
            <color theme="1"/>
            <rFont val="Calibri"/>
            <family val="2"/>
            <scheme val="minor"/>
          </rPr>
          <t>Seleccionar un valor del listado</t>
        </r>
      </text>
    </comment>
    <comment ref="D1303" authorId="1" shapeId="0" xr:uid="{00000000-0006-0000-0100-0000B8050000}">
      <text>
        <r>
          <rPr>
            <sz val="11"/>
            <color theme="1"/>
            <rFont val="Calibri"/>
            <family val="2"/>
            <scheme val="minor"/>
          </rPr>
          <t>Seleccione el tipo de procedimiento</t>
        </r>
      </text>
    </comment>
    <comment ref="E1303" authorId="1" shapeId="0" xr:uid="{00000000-0006-0000-0100-0000B9050000}">
      <text>
        <r>
          <rPr>
            <sz val="11"/>
            <color theme="1"/>
            <rFont val="Calibri"/>
            <family val="2"/>
            <scheme val="minor"/>
          </rPr>
          <t>Seleccione un valor de la lista</t>
        </r>
      </text>
    </comment>
    <comment ref="F1303" authorId="1" shapeId="0" xr:uid="{00000000-0006-0000-0100-0000BA050000}">
      <text>
        <r>
          <rPr>
            <sz val="11"/>
            <color theme="1"/>
            <rFont val="Calibri"/>
            <family val="2"/>
            <scheme val="minor"/>
          </rPr>
          <t>Introduzca el código SNIP</t>
        </r>
      </text>
    </comment>
    <comment ref="C1304" authorId="1" shapeId="0" xr:uid="{00000000-0006-0000-0100-0000BB050000}">
      <text>
        <r>
          <rPr>
            <sz val="11"/>
            <color theme="1"/>
            <rFont val="Calibri"/>
            <family val="2"/>
            <scheme val="minor"/>
          </rPr>
          <t>Introduzca la fecha de inicio del proceso, en formato dd-mm-aaaa</t>
        </r>
      </text>
    </comment>
    <comment ref="F1304"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BD050000}">
      <text/>
    </comment>
    <comment ref="C1306" authorId="1" shapeId="0" xr:uid="{00000000-0006-0000-0100-0000BE050000}">
      <text>
        <r>
          <rPr>
            <sz val="11"/>
            <color theme="1"/>
            <rFont val="Calibri"/>
            <family val="2"/>
            <scheme val="minor"/>
          </rPr>
          <t>Introduzca la fecha prevista de adjudicación, en formato dd-mm-aaaa</t>
        </r>
      </text>
    </comment>
    <comment ref="F1306" authorId="1" shapeId="0" xr:uid="{00000000-0006-0000-0100-0000BF050000}">
      <text/>
    </comment>
    <comment ref="F1307" authorId="1" shapeId="0" xr:uid="{00000000-0006-0000-0100-0000C0050000}">
      <text/>
    </comment>
    <comment ref="A1309" authorId="1" shapeId="0" xr:uid="{00000000-0006-0000-0100-0000C1050000}">
      <text>
        <r>
          <rPr>
            <sz val="11"/>
            <color theme="1"/>
            <rFont val="Calibri"/>
            <family val="2"/>
            <scheme val="minor"/>
          </rPr>
          <t>Introduzca un codigo UNSPSC</t>
        </r>
      </text>
    </comment>
    <comment ref="B1309" authorId="1" shapeId="0" xr:uid="{00000000-0006-0000-0100-0000C2050000}">
      <text>
        <r>
          <rPr>
            <sz val="11"/>
            <color theme="1"/>
            <rFont val="Calibri"/>
            <family val="2"/>
            <scheme val="minor"/>
          </rPr>
          <t>Descripción calculada automáticamente a partir de código del artículo</t>
        </r>
      </text>
    </comment>
    <comment ref="C1309" authorId="1" shapeId="0" xr:uid="{00000000-0006-0000-0100-0000C3050000}">
      <text>
        <r>
          <rPr>
            <sz val="11"/>
            <color theme="1"/>
            <rFont val="Calibri"/>
            <family val="2"/>
            <scheme val="minor"/>
          </rPr>
          <t>Seleccione un valor de la lista</t>
        </r>
      </text>
    </comment>
    <comment ref="D1309" authorId="1" shapeId="0" xr:uid="{00000000-0006-0000-0100-0000C4050000}">
      <text>
        <r>
          <rPr>
            <sz val="11"/>
            <color theme="1"/>
            <rFont val="Calibri"/>
            <family val="2"/>
            <scheme val="minor"/>
          </rPr>
          <t>Introduzca un número con dos decimales como máximo. Debe ser igual o mayor a la "Cantidad Real Consumida"</t>
        </r>
      </text>
    </comment>
    <comment ref="E1309" authorId="1" shapeId="0" xr:uid="{00000000-0006-0000-0100-0000C5050000}">
      <text>
        <r>
          <rPr>
            <sz val="11"/>
            <color theme="1"/>
            <rFont val="Calibri"/>
            <family val="2"/>
            <scheme val="minor"/>
          </rPr>
          <t>Introduzca un número con dos decimales como máximo</t>
        </r>
      </text>
    </comment>
    <comment ref="F1309" authorId="1" shapeId="0" xr:uid="{00000000-0006-0000-0100-0000C6050000}">
      <text>
        <r>
          <rPr>
            <sz val="11"/>
            <color theme="1"/>
            <rFont val="Calibri"/>
            <family val="2"/>
            <scheme val="minor"/>
          </rPr>
          <t>Monto calculado automáticamente por el sistema</t>
        </r>
      </text>
    </comment>
    <comment ref="A1326" authorId="1" shapeId="0" xr:uid="{00000000-0006-0000-0100-0000C7050000}">
      <text>
        <r>
          <rPr>
            <sz val="11"/>
            <color theme="1"/>
            <rFont val="Calibri"/>
            <family val="2"/>
            <scheme val="minor"/>
          </rPr>
          <t>Introducir un texto con el nombre o referencia de la contratación</t>
        </r>
      </text>
    </comment>
    <comment ref="B1326" authorId="1" shapeId="0" xr:uid="{00000000-0006-0000-0100-0000C8050000}">
      <text>
        <r>
          <rPr>
            <sz val="11"/>
            <color theme="1"/>
            <rFont val="Calibri"/>
            <family val="2"/>
            <scheme val="minor"/>
          </rPr>
          <t>Introduzca un texto con la finalidad de la contratación</t>
        </r>
      </text>
    </comment>
    <comment ref="C1326" authorId="1" shapeId="0" xr:uid="{00000000-0006-0000-0100-0000C9050000}">
      <text>
        <r>
          <rPr>
            <sz val="11"/>
            <color theme="1"/>
            <rFont val="Calibri"/>
            <family val="2"/>
            <scheme val="minor"/>
          </rPr>
          <t>Seleccionar un valor del listado</t>
        </r>
      </text>
    </comment>
    <comment ref="D1326" authorId="1" shapeId="0" xr:uid="{00000000-0006-0000-0100-0000CA050000}">
      <text>
        <r>
          <rPr>
            <sz val="11"/>
            <color theme="1"/>
            <rFont val="Calibri"/>
            <family val="2"/>
            <scheme val="minor"/>
          </rPr>
          <t>Seleccione el tipo de procedimiento</t>
        </r>
      </text>
    </comment>
    <comment ref="E1326" authorId="1" shapeId="0" xr:uid="{00000000-0006-0000-0100-0000CB050000}">
      <text>
        <r>
          <rPr>
            <sz val="11"/>
            <color theme="1"/>
            <rFont val="Calibri"/>
            <family val="2"/>
            <scheme val="minor"/>
          </rPr>
          <t>Seleccione un valor de la lista</t>
        </r>
      </text>
    </comment>
    <comment ref="F1326" authorId="1" shapeId="0" xr:uid="{00000000-0006-0000-0100-0000CC050000}">
      <text>
        <r>
          <rPr>
            <sz val="11"/>
            <color theme="1"/>
            <rFont val="Calibri"/>
            <family val="2"/>
            <scheme val="minor"/>
          </rPr>
          <t>Introduzca el código SNIP</t>
        </r>
      </text>
    </comment>
    <comment ref="C1327" authorId="1" shapeId="0" xr:uid="{00000000-0006-0000-0100-0000CD050000}">
      <text>
        <r>
          <rPr>
            <sz val="11"/>
            <color theme="1"/>
            <rFont val="Calibri"/>
            <family val="2"/>
            <scheme val="minor"/>
          </rPr>
          <t>Introduzca la fecha de inicio del proceso, en formato dd-mm-aaaa</t>
        </r>
      </text>
    </comment>
    <comment ref="F1327"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CF050000}">
      <text/>
    </comment>
    <comment ref="C1329" authorId="1" shapeId="0" xr:uid="{00000000-0006-0000-0100-0000D0050000}">
      <text>
        <r>
          <rPr>
            <sz val="11"/>
            <color theme="1"/>
            <rFont val="Calibri"/>
            <family val="2"/>
            <scheme val="minor"/>
          </rPr>
          <t>Introduzca la fecha prevista de adjudicación, en formato dd-mm-aaaa</t>
        </r>
      </text>
    </comment>
    <comment ref="F1329" authorId="1" shapeId="0" xr:uid="{00000000-0006-0000-0100-0000D1050000}">
      <text/>
    </comment>
    <comment ref="F1330" authorId="1" shapeId="0" xr:uid="{00000000-0006-0000-0100-0000D2050000}">
      <text/>
    </comment>
    <comment ref="A1332" authorId="1" shapeId="0" xr:uid="{00000000-0006-0000-0100-0000D3050000}">
      <text>
        <r>
          <rPr>
            <sz val="11"/>
            <color theme="1"/>
            <rFont val="Calibri"/>
            <family val="2"/>
            <scheme val="minor"/>
          </rPr>
          <t>Introduzca un codigo UNSPSC</t>
        </r>
      </text>
    </comment>
    <comment ref="B1332" authorId="1" shapeId="0" xr:uid="{00000000-0006-0000-0100-0000D4050000}">
      <text>
        <r>
          <rPr>
            <sz val="11"/>
            <color theme="1"/>
            <rFont val="Calibri"/>
            <family val="2"/>
            <scheme val="minor"/>
          </rPr>
          <t>Descripción calculada automáticamente a partir de código del artículo</t>
        </r>
      </text>
    </comment>
    <comment ref="C1332" authorId="1" shapeId="0" xr:uid="{00000000-0006-0000-0100-0000D5050000}">
      <text>
        <r>
          <rPr>
            <sz val="11"/>
            <color theme="1"/>
            <rFont val="Calibri"/>
            <family val="2"/>
            <scheme val="minor"/>
          </rPr>
          <t>Seleccione un valor de la lista</t>
        </r>
      </text>
    </comment>
    <comment ref="D1332" authorId="1" shapeId="0" xr:uid="{00000000-0006-0000-0100-0000D6050000}">
      <text>
        <r>
          <rPr>
            <sz val="11"/>
            <color theme="1"/>
            <rFont val="Calibri"/>
            <family val="2"/>
            <scheme val="minor"/>
          </rPr>
          <t>Introduzca un número con dos decimales como máximo. Debe ser igual o mayor a la "Cantidad Real Consumida"</t>
        </r>
      </text>
    </comment>
    <comment ref="E1332" authorId="1" shapeId="0" xr:uid="{00000000-0006-0000-0100-0000D7050000}">
      <text>
        <r>
          <rPr>
            <sz val="11"/>
            <color theme="1"/>
            <rFont val="Calibri"/>
            <family val="2"/>
            <scheme val="minor"/>
          </rPr>
          <t>Introduzca un número con dos decimales como máximo</t>
        </r>
      </text>
    </comment>
    <comment ref="F1332" authorId="1" shapeId="0" xr:uid="{00000000-0006-0000-0100-0000D8050000}">
      <text>
        <r>
          <rPr>
            <sz val="11"/>
            <color theme="1"/>
            <rFont val="Calibri"/>
            <family val="2"/>
            <scheme val="minor"/>
          </rPr>
          <t>Monto calculado automáticamente por el sistema</t>
        </r>
      </text>
    </comment>
    <comment ref="A1337" authorId="1" shapeId="0" xr:uid="{00000000-0006-0000-0100-0000D9050000}">
      <text>
        <r>
          <rPr>
            <sz val="11"/>
            <color theme="1"/>
            <rFont val="Calibri"/>
            <family val="2"/>
            <scheme val="minor"/>
          </rPr>
          <t>Introducir un texto con el nombre o referencia de la contratación</t>
        </r>
      </text>
    </comment>
    <comment ref="B1337" authorId="1" shapeId="0" xr:uid="{00000000-0006-0000-0100-0000DA050000}">
      <text>
        <r>
          <rPr>
            <sz val="11"/>
            <color theme="1"/>
            <rFont val="Calibri"/>
            <family val="2"/>
            <scheme val="minor"/>
          </rPr>
          <t>Introduzca un texto con la finalidad de la contratación</t>
        </r>
      </text>
    </comment>
    <comment ref="C1337" authorId="1" shapeId="0" xr:uid="{00000000-0006-0000-0100-0000DB050000}">
      <text>
        <r>
          <rPr>
            <sz val="11"/>
            <color theme="1"/>
            <rFont val="Calibri"/>
            <family val="2"/>
            <scheme val="minor"/>
          </rPr>
          <t>Seleccionar un valor del listado</t>
        </r>
      </text>
    </comment>
    <comment ref="D1337" authorId="1" shapeId="0" xr:uid="{00000000-0006-0000-0100-0000DC050000}">
      <text>
        <r>
          <rPr>
            <sz val="11"/>
            <color theme="1"/>
            <rFont val="Calibri"/>
            <family val="2"/>
            <scheme val="minor"/>
          </rPr>
          <t>Seleccione el tipo de procedimiento</t>
        </r>
      </text>
    </comment>
    <comment ref="E1337" authorId="1" shapeId="0" xr:uid="{00000000-0006-0000-0100-0000DD050000}">
      <text>
        <r>
          <rPr>
            <sz val="11"/>
            <color theme="1"/>
            <rFont val="Calibri"/>
            <family val="2"/>
            <scheme val="minor"/>
          </rPr>
          <t>Seleccione un valor de la lista</t>
        </r>
      </text>
    </comment>
    <comment ref="F1337" authorId="1" shapeId="0" xr:uid="{00000000-0006-0000-0100-0000DE050000}">
      <text>
        <r>
          <rPr>
            <sz val="11"/>
            <color theme="1"/>
            <rFont val="Calibri"/>
            <family val="2"/>
            <scheme val="minor"/>
          </rPr>
          <t>Introduzca el código SNIP</t>
        </r>
      </text>
    </comment>
    <comment ref="C1338" authorId="1" shapeId="0" xr:uid="{00000000-0006-0000-0100-0000DF050000}">
      <text>
        <r>
          <rPr>
            <sz val="11"/>
            <color theme="1"/>
            <rFont val="Calibri"/>
            <family val="2"/>
            <scheme val="minor"/>
          </rPr>
          <t>Introduzca la fecha de inicio del proceso, en formato dd-mm-aaaa</t>
        </r>
      </text>
    </comment>
    <comment ref="F1338"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xr:uid="{00000000-0006-0000-0100-0000E1050000}">
      <text/>
    </comment>
    <comment ref="C1340" authorId="1" shapeId="0" xr:uid="{00000000-0006-0000-0100-0000E2050000}">
      <text>
        <r>
          <rPr>
            <sz val="11"/>
            <color theme="1"/>
            <rFont val="Calibri"/>
            <family val="2"/>
            <scheme val="minor"/>
          </rPr>
          <t>Introduzca la fecha prevista de adjudicación, en formato dd-mm-aaaa</t>
        </r>
      </text>
    </comment>
    <comment ref="F1340" authorId="1" shapeId="0" xr:uid="{00000000-0006-0000-0100-0000E3050000}">
      <text/>
    </comment>
    <comment ref="F1341" authorId="1" shapeId="0" xr:uid="{00000000-0006-0000-0100-0000E4050000}">
      <text/>
    </comment>
    <comment ref="A1343" authorId="1" shapeId="0" xr:uid="{00000000-0006-0000-0100-0000E5050000}">
      <text>
        <r>
          <rPr>
            <sz val="11"/>
            <color theme="1"/>
            <rFont val="Calibri"/>
            <family val="2"/>
            <scheme val="minor"/>
          </rPr>
          <t>Introduzca un codigo UNSPSC</t>
        </r>
      </text>
    </comment>
    <comment ref="B1343" authorId="1" shapeId="0" xr:uid="{00000000-0006-0000-0100-0000E6050000}">
      <text>
        <r>
          <rPr>
            <sz val="11"/>
            <color theme="1"/>
            <rFont val="Calibri"/>
            <family val="2"/>
            <scheme val="minor"/>
          </rPr>
          <t>Descripción calculada automáticamente a partir de código del artículo</t>
        </r>
      </text>
    </comment>
    <comment ref="C1343" authorId="1" shapeId="0" xr:uid="{00000000-0006-0000-0100-0000E7050000}">
      <text>
        <r>
          <rPr>
            <sz val="11"/>
            <color theme="1"/>
            <rFont val="Calibri"/>
            <family val="2"/>
            <scheme val="minor"/>
          </rPr>
          <t>Seleccione un valor de la lista</t>
        </r>
      </text>
    </comment>
    <comment ref="D1343" authorId="1" shapeId="0" xr:uid="{00000000-0006-0000-0100-0000E8050000}">
      <text>
        <r>
          <rPr>
            <sz val="11"/>
            <color theme="1"/>
            <rFont val="Calibri"/>
            <family val="2"/>
            <scheme val="minor"/>
          </rPr>
          <t>Introduzca un número con dos decimales como máximo. Debe ser igual o mayor a la "Cantidad Real Consumida"</t>
        </r>
      </text>
    </comment>
    <comment ref="E1343" authorId="1" shapeId="0" xr:uid="{00000000-0006-0000-0100-0000E9050000}">
      <text>
        <r>
          <rPr>
            <sz val="11"/>
            <color theme="1"/>
            <rFont val="Calibri"/>
            <family val="2"/>
            <scheme val="minor"/>
          </rPr>
          <t>Introduzca un número con dos decimales como máximo</t>
        </r>
      </text>
    </comment>
    <comment ref="F1343" authorId="1" shapeId="0" xr:uid="{00000000-0006-0000-0100-0000EA050000}">
      <text>
        <r>
          <rPr>
            <sz val="11"/>
            <color theme="1"/>
            <rFont val="Calibri"/>
            <family val="2"/>
            <scheme val="minor"/>
          </rPr>
          <t>Monto calculado automáticamente por el sistema</t>
        </r>
      </text>
    </comment>
    <comment ref="A1348" authorId="1" shapeId="0" xr:uid="{00000000-0006-0000-0100-0000EB050000}">
      <text>
        <r>
          <rPr>
            <sz val="11"/>
            <color theme="1"/>
            <rFont val="Calibri"/>
            <family val="2"/>
            <scheme val="minor"/>
          </rPr>
          <t>Introducir un texto con el nombre o referencia de la contratación</t>
        </r>
      </text>
    </comment>
    <comment ref="B1348" authorId="1" shapeId="0" xr:uid="{00000000-0006-0000-0100-0000EC050000}">
      <text>
        <r>
          <rPr>
            <sz val="11"/>
            <color theme="1"/>
            <rFont val="Calibri"/>
            <family val="2"/>
            <scheme val="minor"/>
          </rPr>
          <t>Introduzca un texto con la finalidad de la contratación</t>
        </r>
      </text>
    </comment>
    <comment ref="C1348" authorId="1" shapeId="0" xr:uid="{00000000-0006-0000-0100-0000ED050000}">
      <text>
        <r>
          <rPr>
            <sz val="11"/>
            <color theme="1"/>
            <rFont val="Calibri"/>
            <family val="2"/>
            <scheme val="minor"/>
          </rPr>
          <t>Seleccionar un valor del listado</t>
        </r>
      </text>
    </comment>
    <comment ref="D1348" authorId="1" shapeId="0" xr:uid="{00000000-0006-0000-0100-0000EE050000}">
      <text>
        <r>
          <rPr>
            <sz val="11"/>
            <color theme="1"/>
            <rFont val="Calibri"/>
            <family val="2"/>
            <scheme val="minor"/>
          </rPr>
          <t>Seleccione el tipo de procedimiento</t>
        </r>
      </text>
    </comment>
    <comment ref="E1348" authorId="1" shapeId="0" xr:uid="{00000000-0006-0000-0100-0000EF050000}">
      <text>
        <r>
          <rPr>
            <sz val="11"/>
            <color theme="1"/>
            <rFont val="Calibri"/>
            <family val="2"/>
            <scheme val="minor"/>
          </rPr>
          <t>Seleccione un valor de la lista</t>
        </r>
      </text>
    </comment>
    <comment ref="F1348" authorId="1" shapeId="0" xr:uid="{00000000-0006-0000-0100-0000F0050000}">
      <text>
        <r>
          <rPr>
            <sz val="11"/>
            <color theme="1"/>
            <rFont val="Calibri"/>
            <family val="2"/>
            <scheme val="minor"/>
          </rPr>
          <t>Introduzca el código SNIP</t>
        </r>
      </text>
    </comment>
    <comment ref="C1349" authorId="1" shapeId="0" xr:uid="{00000000-0006-0000-0100-0000F1050000}">
      <text>
        <r>
          <rPr>
            <sz val="11"/>
            <color theme="1"/>
            <rFont val="Calibri"/>
            <family val="2"/>
            <scheme val="minor"/>
          </rPr>
          <t>Introduzca la fecha de inicio del proceso, en formato dd-mm-aaaa</t>
        </r>
      </text>
    </comment>
    <comment ref="F1349"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xr:uid="{00000000-0006-0000-0100-0000F3050000}">
      <text/>
    </comment>
    <comment ref="C1351" authorId="1" shapeId="0" xr:uid="{00000000-0006-0000-0100-0000F4050000}">
      <text>
        <r>
          <rPr>
            <sz val="11"/>
            <color theme="1"/>
            <rFont val="Calibri"/>
            <family val="2"/>
            <scheme val="minor"/>
          </rPr>
          <t>Introduzca la fecha prevista de adjudicación, en formato dd-mm-aaaa</t>
        </r>
      </text>
    </comment>
    <comment ref="F1351" authorId="1" shapeId="0" xr:uid="{00000000-0006-0000-0100-0000F5050000}">
      <text/>
    </comment>
    <comment ref="F1352" authorId="1" shapeId="0" xr:uid="{00000000-0006-0000-0100-0000F6050000}">
      <text/>
    </comment>
    <comment ref="A1354" authorId="1" shapeId="0" xr:uid="{00000000-0006-0000-0100-0000F7050000}">
      <text>
        <r>
          <rPr>
            <sz val="11"/>
            <color theme="1"/>
            <rFont val="Calibri"/>
            <family val="2"/>
            <scheme val="minor"/>
          </rPr>
          <t>Introduzca un codigo UNSPSC</t>
        </r>
      </text>
    </comment>
    <comment ref="B1354" authorId="1" shapeId="0" xr:uid="{00000000-0006-0000-0100-0000F8050000}">
      <text>
        <r>
          <rPr>
            <sz val="11"/>
            <color theme="1"/>
            <rFont val="Calibri"/>
            <family val="2"/>
            <scheme val="minor"/>
          </rPr>
          <t>Descripción calculada automáticamente a partir de código del artículo</t>
        </r>
      </text>
    </comment>
    <comment ref="C1354" authorId="1" shapeId="0" xr:uid="{00000000-0006-0000-0100-0000F9050000}">
      <text>
        <r>
          <rPr>
            <sz val="11"/>
            <color theme="1"/>
            <rFont val="Calibri"/>
            <family val="2"/>
            <scheme val="minor"/>
          </rPr>
          <t>Seleccione un valor de la lista</t>
        </r>
      </text>
    </comment>
    <comment ref="D1354" authorId="1" shapeId="0" xr:uid="{00000000-0006-0000-0100-0000FA050000}">
      <text>
        <r>
          <rPr>
            <sz val="11"/>
            <color theme="1"/>
            <rFont val="Calibri"/>
            <family val="2"/>
            <scheme val="minor"/>
          </rPr>
          <t>Introduzca un número con dos decimales como máximo. Debe ser igual o mayor a la "Cantidad Real Consumida"</t>
        </r>
      </text>
    </comment>
    <comment ref="E1354" authorId="1" shapeId="0" xr:uid="{00000000-0006-0000-0100-0000FB050000}">
      <text>
        <r>
          <rPr>
            <sz val="11"/>
            <color theme="1"/>
            <rFont val="Calibri"/>
            <family val="2"/>
            <scheme val="minor"/>
          </rPr>
          <t>Introduzca un número con dos decimales como máximo</t>
        </r>
      </text>
    </comment>
    <comment ref="F1354" authorId="1" shapeId="0" xr:uid="{00000000-0006-0000-0100-0000FC050000}">
      <text>
        <r>
          <rPr>
            <sz val="11"/>
            <color theme="1"/>
            <rFont val="Calibri"/>
            <family val="2"/>
            <scheme val="minor"/>
          </rPr>
          <t>Monto calculado automáticamente por el sistema</t>
        </r>
      </text>
    </comment>
    <comment ref="A1359" authorId="1" shapeId="0" xr:uid="{00000000-0006-0000-0100-0000FD050000}">
      <text>
        <r>
          <rPr>
            <sz val="11"/>
            <color theme="1"/>
            <rFont val="Calibri"/>
            <family val="2"/>
            <scheme val="minor"/>
          </rPr>
          <t>Introducir un texto con el nombre o referencia de la contratación</t>
        </r>
      </text>
    </comment>
    <comment ref="B1359" authorId="1" shapeId="0" xr:uid="{00000000-0006-0000-0100-0000FE050000}">
      <text>
        <r>
          <rPr>
            <sz val="11"/>
            <color theme="1"/>
            <rFont val="Calibri"/>
            <family val="2"/>
            <scheme val="minor"/>
          </rPr>
          <t>Introduzca un texto con la finalidad de la contratación</t>
        </r>
      </text>
    </comment>
    <comment ref="C1359" authorId="1" shapeId="0" xr:uid="{00000000-0006-0000-0100-0000FF050000}">
      <text>
        <r>
          <rPr>
            <sz val="11"/>
            <color theme="1"/>
            <rFont val="Calibri"/>
            <family val="2"/>
            <scheme val="minor"/>
          </rPr>
          <t>Seleccionar un valor del listado</t>
        </r>
      </text>
    </comment>
    <comment ref="D1359" authorId="1" shapeId="0" xr:uid="{00000000-0006-0000-0100-000000060000}">
      <text>
        <r>
          <rPr>
            <sz val="11"/>
            <color theme="1"/>
            <rFont val="Calibri"/>
            <family val="2"/>
            <scheme val="minor"/>
          </rPr>
          <t>Seleccione el tipo de procedimiento</t>
        </r>
      </text>
    </comment>
    <comment ref="E1359" authorId="1" shapeId="0" xr:uid="{00000000-0006-0000-0100-000001060000}">
      <text>
        <r>
          <rPr>
            <sz val="11"/>
            <color theme="1"/>
            <rFont val="Calibri"/>
            <family val="2"/>
            <scheme val="minor"/>
          </rPr>
          <t>Seleccione un valor de la lista</t>
        </r>
      </text>
    </comment>
    <comment ref="F1359" authorId="1" shapeId="0" xr:uid="{00000000-0006-0000-0100-000002060000}">
      <text>
        <r>
          <rPr>
            <sz val="11"/>
            <color theme="1"/>
            <rFont val="Calibri"/>
            <family val="2"/>
            <scheme val="minor"/>
          </rPr>
          <t>Introduzca el código SNIP</t>
        </r>
      </text>
    </comment>
    <comment ref="C1360" authorId="1" shapeId="0" xr:uid="{00000000-0006-0000-0100-000003060000}">
      <text>
        <r>
          <rPr>
            <sz val="11"/>
            <color theme="1"/>
            <rFont val="Calibri"/>
            <family val="2"/>
            <scheme val="minor"/>
          </rPr>
          <t>Introduzca la fecha de inicio del proceso, en formato dd-mm-aaaa</t>
        </r>
      </text>
    </comment>
    <comment ref="F1360"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1" shapeId="0" xr:uid="{00000000-0006-0000-0100-000005060000}">
      <text/>
    </comment>
    <comment ref="C1362" authorId="1" shapeId="0" xr:uid="{00000000-0006-0000-0100-000006060000}">
      <text>
        <r>
          <rPr>
            <sz val="11"/>
            <color theme="1"/>
            <rFont val="Calibri"/>
            <family val="2"/>
            <scheme val="minor"/>
          </rPr>
          <t>Introduzca la fecha prevista de adjudicación, en formato dd-mm-aaaa</t>
        </r>
      </text>
    </comment>
    <comment ref="F1362" authorId="1" shapeId="0" xr:uid="{00000000-0006-0000-0100-000007060000}">
      <text/>
    </comment>
    <comment ref="F1363" authorId="1" shapeId="0" xr:uid="{00000000-0006-0000-0100-000008060000}">
      <text/>
    </comment>
    <comment ref="A1365" authorId="1" shapeId="0" xr:uid="{00000000-0006-0000-0100-000009060000}">
      <text>
        <r>
          <rPr>
            <sz val="11"/>
            <color theme="1"/>
            <rFont val="Calibri"/>
            <family val="2"/>
            <scheme val="minor"/>
          </rPr>
          <t>Introduzca un codigo UNSPSC</t>
        </r>
      </text>
    </comment>
    <comment ref="B1365" authorId="1" shapeId="0" xr:uid="{00000000-0006-0000-0100-00000A060000}">
      <text>
        <r>
          <rPr>
            <sz val="11"/>
            <color theme="1"/>
            <rFont val="Calibri"/>
            <family val="2"/>
            <scheme val="minor"/>
          </rPr>
          <t>Descripción calculada automáticamente a partir de código del artículo</t>
        </r>
      </text>
    </comment>
    <comment ref="C1365" authorId="1" shapeId="0" xr:uid="{00000000-0006-0000-0100-00000B060000}">
      <text>
        <r>
          <rPr>
            <sz val="11"/>
            <color theme="1"/>
            <rFont val="Calibri"/>
            <family val="2"/>
            <scheme val="minor"/>
          </rPr>
          <t>Seleccione un valor de la lista</t>
        </r>
      </text>
    </comment>
    <comment ref="D1365" authorId="1" shapeId="0" xr:uid="{00000000-0006-0000-0100-00000C060000}">
      <text>
        <r>
          <rPr>
            <sz val="11"/>
            <color theme="1"/>
            <rFont val="Calibri"/>
            <family val="2"/>
            <scheme val="minor"/>
          </rPr>
          <t>Introduzca un número con dos decimales como máximo. Debe ser igual o mayor a la "Cantidad Real Consumida"</t>
        </r>
      </text>
    </comment>
    <comment ref="E1365" authorId="1" shapeId="0" xr:uid="{00000000-0006-0000-0100-00000D060000}">
      <text>
        <r>
          <rPr>
            <sz val="11"/>
            <color theme="1"/>
            <rFont val="Calibri"/>
            <family val="2"/>
            <scheme val="minor"/>
          </rPr>
          <t>Introduzca un número con dos decimales como máximo</t>
        </r>
      </text>
    </comment>
    <comment ref="F1365" authorId="1" shapeId="0" xr:uid="{00000000-0006-0000-0100-00000E060000}">
      <text>
        <r>
          <rPr>
            <sz val="11"/>
            <color theme="1"/>
            <rFont val="Calibri"/>
            <family val="2"/>
            <scheme val="minor"/>
          </rPr>
          <t>Monto calculado automáticamente por el sistema</t>
        </r>
      </text>
    </comment>
    <comment ref="A1374" authorId="1" shapeId="0" xr:uid="{00000000-0006-0000-0100-00000F060000}">
      <text>
        <r>
          <rPr>
            <sz val="11"/>
            <color theme="1"/>
            <rFont val="Calibri"/>
            <family val="2"/>
            <scheme val="minor"/>
          </rPr>
          <t>Introducir un texto con el nombre o referencia de la contratación</t>
        </r>
      </text>
    </comment>
    <comment ref="B1374" authorId="1" shapeId="0" xr:uid="{00000000-0006-0000-0100-000010060000}">
      <text>
        <r>
          <rPr>
            <sz val="11"/>
            <color theme="1"/>
            <rFont val="Calibri"/>
            <family val="2"/>
            <scheme val="minor"/>
          </rPr>
          <t>Introduzca un texto con la finalidad de la contratación</t>
        </r>
      </text>
    </comment>
    <comment ref="C1374" authorId="1" shapeId="0" xr:uid="{00000000-0006-0000-0100-000011060000}">
      <text>
        <r>
          <rPr>
            <sz val="11"/>
            <color theme="1"/>
            <rFont val="Calibri"/>
            <family val="2"/>
            <scheme val="minor"/>
          </rPr>
          <t>Seleccionar un valor del listado</t>
        </r>
      </text>
    </comment>
    <comment ref="D1374" authorId="1" shapeId="0" xr:uid="{00000000-0006-0000-0100-000012060000}">
      <text>
        <r>
          <rPr>
            <sz val="11"/>
            <color theme="1"/>
            <rFont val="Calibri"/>
            <family val="2"/>
            <scheme val="minor"/>
          </rPr>
          <t>Seleccione el tipo de procedimiento</t>
        </r>
      </text>
    </comment>
    <comment ref="E1374" authorId="1" shapeId="0" xr:uid="{00000000-0006-0000-0100-000013060000}">
      <text>
        <r>
          <rPr>
            <sz val="11"/>
            <color theme="1"/>
            <rFont val="Calibri"/>
            <family val="2"/>
            <scheme val="minor"/>
          </rPr>
          <t>Seleccione un valor de la lista</t>
        </r>
      </text>
    </comment>
    <comment ref="F1374" authorId="1" shapeId="0" xr:uid="{00000000-0006-0000-0100-000014060000}">
      <text>
        <r>
          <rPr>
            <sz val="11"/>
            <color theme="1"/>
            <rFont val="Calibri"/>
            <family val="2"/>
            <scheme val="minor"/>
          </rPr>
          <t>Introduzca el código SNIP</t>
        </r>
      </text>
    </comment>
    <comment ref="C1375" authorId="1" shapeId="0" xr:uid="{00000000-0006-0000-0100-000015060000}">
      <text>
        <r>
          <rPr>
            <sz val="11"/>
            <color theme="1"/>
            <rFont val="Calibri"/>
            <family val="2"/>
            <scheme val="minor"/>
          </rPr>
          <t>Introduzca la fecha de inicio del proceso, en formato dd-mm-aaaa</t>
        </r>
      </text>
    </comment>
    <comment ref="F1375"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xr:uid="{00000000-0006-0000-0100-000017060000}">
      <text/>
    </comment>
    <comment ref="C1377" authorId="1" shapeId="0" xr:uid="{00000000-0006-0000-0100-000018060000}">
      <text>
        <r>
          <rPr>
            <sz val="11"/>
            <color theme="1"/>
            <rFont val="Calibri"/>
            <family val="2"/>
            <scheme val="minor"/>
          </rPr>
          <t>Introduzca la fecha prevista de adjudicación, en formato dd-mm-aaaa</t>
        </r>
      </text>
    </comment>
    <comment ref="F1377" authorId="1" shapeId="0" xr:uid="{00000000-0006-0000-0100-000019060000}">
      <text/>
    </comment>
    <comment ref="F1378" authorId="1" shapeId="0" xr:uid="{00000000-0006-0000-0100-00001A060000}">
      <text/>
    </comment>
    <comment ref="A1380" authorId="1" shapeId="0" xr:uid="{00000000-0006-0000-0100-00001B060000}">
      <text>
        <r>
          <rPr>
            <sz val="11"/>
            <color theme="1"/>
            <rFont val="Calibri"/>
            <family val="2"/>
            <scheme val="minor"/>
          </rPr>
          <t>Introduzca un codigo UNSPSC</t>
        </r>
      </text>
    </comment>
    <comment ref="B1380" authorId="1" shapeId="0" xr:uid="{00000000-0006-0000-0100-00001C060000}">
      <text>
        <r>
          <rPr>
            <sz val="11"/>
            <color theme="1"/>
            <rFont val="Calibri"/>
            <family val="2"/>
            <scheme val="minor"/>
          </rPr>
          <t>Descripción calculada automáticamente a partir de código del artículo</t>
        </r>
      </text>
    </comment>
    <comment ref="C1380" authorId="1" shapeId="0" xr:uid="{00000000-0006-0000-0100-00001D060000}">
      <text>
        <r>
          <rPr>
            <sz val="11"/>
            <color theme="1"/>
            <rFont val="Calibri"/>
            <family val="2"/>
            <scheme val="minor"/>
          </rPr>
          <t>Seleccione un valor de la lista</t>
        </r>
      </text>
    </comment>
    <comment ref="D1380" authorId="1" shapeId="0" xr:uid="{00000000-0006-0000-0100-00001E060000}">
      <text>
        <r>
          <rPr>
            <sz val="11"/>
            <color theme="1"/>
            <rFont val="Calibri"/>
            <family val="2"/>
            <scheme val="minor"/>
          </rPr>
          <t>Introduzca un número con dos decimales como máximo. Debe ser igual o mayor a la "Cantidad Real Consumida"</t>
        </r>
      </text>
    </comment>
    <comment ref="E1380" authorId="1" shapeId="0" xr:uid="{00000000-0006-0000-0100-00001F060000}">
      <text>
        <r>
          <rPr>
            <sz val="11"/>
            <color theme="1"/>
            <rFont val="Calibri"/>
            <family val="2"/>
            <scheme val="minor"/>
          </rPr>
          <t>Introduzca un número con dos decimales como máximo</t>
        </r>
      </text>
    </comment>
    <comment ref="F1380" authorId="1" shapeId="0" xr:uid="{00000000-0006-0000-0100-000020060000}">
      <text>
        <r>
          <rPr>
            <sz val="11"/>
            <color theme="1"/>
            <rFont val="Calibri"/>
            <family val="2"/>
            <scheme val="minor"/>
          </rPr>
          <t>Monto calculado automáticamente por el sistema</t>
        </r>
      </text>
    </comment>
    <comment ref="A1385" authorId="1" shapeId="0" xr:uid="{00000000-0006-0000-0100-000021060000}">
      <text>
        <r>
          <rPr>
            <sz val="11"/>
            <color theme="1"/>
            <rFont val="Calibri"/>
            <family val="2"/>
            <scheme val="minor"/>
          </rPr>
          <t>Introducir un texto con el nombre o referencia de la contratación</t>
        </r>
      </text>
    </comment>
    <comment ref="B1385" authorId="1" shapeId="0" xr:uid="{00000000-0006-0000-0100-000022060000}">
      <text>
        <r>
          <rPr>
            <sz val="11"/>
            <color theme="1"/>
            <rFont val="Calibri"/>
            <family val="2"/>
            <scheme val="minor"/>
          </rPr>
          <t>Introduzca un texto con la finalidad de la contratación</t>
        </r>
      </text>
    </comment>
    <comment ref="C1385" authorId="1" shapeId="0" xr:uid="{00000000-0006-0000-0100-000023060000}">
      <text>
        <r>
          <rPr>
            <sz val="11"/>
            <color theme="1"/>
            <rFont val="Calibri"/>
            <family val="2"/>
            <scheme val="minor"/>
          </rPr>
          <t>Seleccionar un valor del listado</t>
        </r>
      </text>
    </comment>
    <comment ref="D1385" authorId="1" shapeId="0" xr:uid="{00000000-0006-0000-0100-000024060000}">
      <text>
        <r>
          <rPr>
            <sz val="11"/>
            <color theme="1"/>
            <rFont val="Calibri"/>
            <family val="2"/>
            <scheme val="minor"/>
          </rPr>
          <t>Seleccione el tipo de procedimiento</t>
        </r>
      </text>
    </comment>
    <comment ref="E1385" authorId="1" shapeId="0" xr:uid="{00000000-0006-0000-0100-000025060000}">
      <text>
        <r>
          <rPr>
            <sz val="11"/>
            <color theme="1"/>
            <rFont val="Calibri"/>
            <family val="2"/>
            <scheme val="minor"/>
          </rPr>
          <t>Seleccione un valor de la lista</t>
        </r>
      </text>
    </comment>
    <comment ref="F1385" authorId="1" shapeId="0" xr:uid="{00000000-0006-0000-0100-000026060000}">
      <text>
        <r>
          <rPr>
            <sz val="11"/>
            <color theme="1"/>
            <rFont val="Calibri"/>
            <family val="2"/>
            <scheme val="minor"/>
          </rPr>
          <t>Introduzca el código SNIP</t>
        </r>
      </text>
    </comment>
    <comment ref="C1386" authorId="1" shapeId="0" xr:uid="{00000000-0006-0000-0100-000027060000}">
      <text>
        <r>
          <rPr>
            <sz val="11"/>
            <color theme="1"/>
            <rFont val="Calibri"/>
            <family val="2"/>
            <scheme val="minor"/>
          </rPr>
          <t>Introduzca la fecha de inicio del proceso, en formato dd-mm-aaaa</t>
        </r>
      </text>
    </comment>
    <comment ref="F1386"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00000000-0006-0000-0100-000029060000}">
      <text/>
    </comment>
    <comment ref="C1388" authorId="1" shapeId="0" xr:uid="{00000000-0006-0000-0100-00002A060000}">
      <text>
        <r>
          <rPr>
            <sz val="11"/>
            <color theme="1"/>
            <rFont val="Calibri"/>
            <family val="2"/>
            <scheme val="minor"/>
          </rPr>
          <t>Introduzca la fecha prevista de adjudicación, en formato dd-mm-aaaa</t>
        </r>
      </text>
    </comment>
    <comment ref="F1388" authorId="1" shapeId="0" xr:uid="{00000000-0006-0000-0100-00002B060000}">
      <text/>
    </comment>
    <comment ref="F1389" authorId="1" shapeId="0" xr:uid="{00000000-0006-0000-0100-00002C060000}">
      <text/>
    </comment>
    <comment ref="A1391" authorId="1" shapeId="0" xr:uid="{00000000-0006-0000-0100-00002D060000}">
      <text>
        <r>
          <rPr>
            <sz val="11"/>
            <color theme="1"/>
            <rFont val="Calibri"/>
            <family val="2"/>
            <scheme val="minor"/>
          </rPr>
          <t>Introduzca un codigo UNSPSC</t>
        </r>
      </text>
    </comment>
    <comment ref="B1391" authorId="1" shapeId="0" xr:uid="{00000000-0006-0000-0100-00002E060000}">
      <text>
        <r>
          <rPr>
            <sz val="11"/>
            <color theme="1"/>
            <rFont val="Calibri"/>
            <family val="2"/>
            <scheme val="minor"/>
          </rPr>
          <t>Descripción calculada automáticamente a partir de código del artículo</t>
        </r>
      </text>
    </comment>
    <comment ref="C1391" authorId="1" shapeId="0" xr:uid="{00000000-0006-0000-0100-00002F060000}">
      <text>
        <r>
          <rPr>
            <sz val="11"/>
            <color theme="1"/>
            <rFont val="Calibri"/>
            <family val="2"/>
            <scheme val="minor"/>
          </rPr>
          <t>Seleccione un valor de la lista</t>
        </r>
      </text>
    </comment>
    <comment ref="D1391" authorId="1" shapeId="0" xr:uid="{00000000-0006-0000-0100-000030060000}">
      <text>
        <r>
          <rPr>
            <sz val="11"/>
            <color theme="1"/>
            <rFont val="Calibri"/>
            <family val="2"/>
            <scheme val="minor"/>
          </rPr>
          <t>Introduzca un número con dos decimales como máximo. Debe ser igual o mayor a la "Cantidad Real Consumida"</t>
        </r>
      </text>
    </comment>
    <comment ref="E1391" authorId="1" shapeId="0" xr:uid="{00000000-0006-0000-0100-000031060000}">
      <text>
        <r>
          <rPr>
            <sz val="11"/>
            <color theme="1"/>
            <rFont val="Calibri"/>
            <family val="2"/>
            <scheme val="minor"/>
          </rPr>
          <t>Introduzca un número con dos decimales como máximo</t>
        </r>
      </text>
    </comment>
    <comment ref="F1391" authorId="1" shapeId="0" xr:uid="{00000000-0006-0000-0100-000032060000}">
      <text>
        <r>
          <rPr>
            <sz val="11"/>
            <color theme="1"/>
            <rFont val="Calibri"/>
            <family val="2"/>
            <scheme val="minor"/>
          </rPr>
          <t>Monto calculado automáticamente por el sistema</t>
        </r>
      </text>
    </comment>
    <comment ref="A1396" authorId="1" shapeId="0" xr:uid="{00000000-0006-0000-0100-000033060000}">
      <text>
        <r>
          <rPr>
            <sz val="11"/>
            <color theme="1"/>
            <rFont val="Calibri"/>
            <family val="2"/>
            <scheme val="minor"/>
          </rPr>
          <t>Introducir un texto con el nombre o referencia de la contratación</t>
        </r>
      </text>
    </comment>
    <comment ref="B1396" authorId="1" shapeId="0" xr:uid="{00000000-0006-0000-0100-000034060000}">
      <text>
        <r>
          <rPr>
            <sz val="11"/>
            <color theme="1"/>
            <rFont val="Calibri"/>
            <family val="2"/>
            <scheme val="minor"/>
          </rPr>
          <t>Introduzca un texto con la finalidad de la contratación</t>
        </r>
      </text>
    </comment>
    <comment ref="C1396" authorId="1" shapeId="0" xr:uid="{00000000-0006-0000-0100-000035060000}">
      <text>
        <r>
          <rPr>
            <sz val="11"/>
            <color theme="1"/>
            <rFont val="Calibri"/>
            <family val="2"/>
            <scheme val="minor"/>
          </rPr>
          <t>Seleccionar un valor del listado</t>
        </r>
      </text>
    </comment>
    <comment ref="D1396" authorId="1" shapeId="0" xr:uid="{00000000-0006-0000-0100-000036060000}">
      <text>
        <r>
          <rPr>
            <sz val="11"/>
            <color theme="1"/>
            <rFont val="Calibri"/>
            <family val="2"/>
            <scheme val="minor"/>
          </rPr>
          <t>Seleccione el tipo de procedimiento</t>
        </r>
      </text>
    </comment>
    <comment ref="E1396" authorId="1" shapeId="0" xr:uid="{00000000-0006-0000-0100-000037060000}">
      <text>
        <r>
          <rPr>
            <sz val="11"/>
            <color theme="1"/>
            <rFont val="Calibri"/>
            <family val="2"/>
            <scheme val="minor"/>
          </rPr>
          <t>Seleccione un valor de la lista</t>
        </r>
      </text>
    </comment>
    <comment ref="F1396" authorId="1" shapeId="0" xr:uid="{00000000-0006-0000-0100-000038060000}">
      <text>
        <r>
          <rPr>
            <sz val="11"/>
            <color theme="1"/>
            <rFont val="Calibri"/>
            <family val="2"/>
            <scheme val="minor"/>
          </rPr>
          <t>Introduzca el código SNIP</t>
        </r>
      </text>
    </comment>
    <comment ref="C1397" authorId="1" shapeId="0" xr:uid="{00000000-0006-0000-0100-000039060000}">
      <text>
        <r>
          <rPr>
            <sz val="11"/>
            <color theme="1"/>
            <rFont val="Calibri"/>
            <family val="2"/>
            <scheme val="minor"/>
          </rPr>
          <t>Introduzca la fecha de inicio del proceso, en formato dd-mm-aaaa</t>
        </r>
      </text>
    </comment>
    <comment ref="F1397"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xr:uid="{00000000-0006-0000-0100-00003B060000}">
      <text/>
    </comment>
    <comment ref="C1399" authorId="1" shapeId="0" xr:uid="{00000000-0006-0000-0100-00003C060000}">
      <text>
        <r>
          <rPr>
            <sz val="11"/>
            <color theme="1"/>
            <rFont val="Calibri"/>
            <family val="2"/>
            <scheme val="minor"/>
          </rPr>
          <t>Introduzca la fecha prevista de adjudicación, en formato dd-mm-aaaa</t>
        </r>
      </text>
    </comment>
    <comment ref="F1399" authorId="1" shapeId="0" xr:uid="{00000000-0006-0000-0100-00003D060000}">
      <text/>
    </comment>
    <comment ref="F1400" authorId="1" shapeId="0" xr:uid="{00000000-0006-0000-0100-00003E060000}">
      <text/>
    </comment>
    <comment ref="A1402" authorId="1" shapeId="0" xr:uid="{00000000-0006-0000-0100-00003F060000}">
      <text>
        <r>
          <rPr>
            <sz val="11"/>
            <color theme="1"/>
            <rFont val="Calibri"/>
            <family val="2"/>
            <scheme val="minor"/>
          </rPr>
          <t>Introduzca un codigo UNSPSC</t>
        </r>
      </text>
    </comment>
    <comment ref="B1402" authorId="1" shapeId="0" xr:uid="{00000000-0006-0000-0100-000040060000}">
      <text>
        <r>
          <rPr>
            <sz val="11"/>
            <color theme="1"/>
            <rFont val="Calibri"/>
            <family val="2"/>
            <scheme val="minor"/>
          </rPr>
          <t>Descripción calculada automáticamente a partir de código del artículo</t>
        </r>
      </text>
    </comment>
    <comment ref="C1402" authorId="1" shapeId="0" xr:uid="{00000000-0006-0000-0100-000041060000}">
      <text>
        <r>
          <rPr>
            <sz val="11"/>
            <color theme="1"/>
            <rFont val="Calibri"/>
            <family val="2"/>
            <scheme val="minor"/>
          </rPr>
          <t>Seleccione un valor de la lista</t>
        </r>
      </text>
    </comment>
    <comment ref="D1402" authorId="1" shapeId="0" xr:uid="{00000000-0006-0000-0100-000042060000}">
      <text>
        <r>
          <rPr>
            <sz val="11"/>
            <color theme="1"/>
            <rFont val="Calibri"/>
            <family val="2"/>
            <scheme val="minor"/>
          </rPr>
          <t>Introduzca un número con dos decimales como máximo. Debe ser igual o mayor a la "Cantidad Real Consumida"</t>
        </r>
      </text>
    </comment>
    <comment ref="E1402" authorId="1" shapeId="0" xr:uid="{00000000-0006-0000-0100-000043060000}">
      <text>
        <r>
          <rPr>
            <sz val="11"/>
            <color theme="1"/>
            <rFont val="Calibri"/>
            <family val="2"/>
            <scheme val="minor"/>
          </rPr>
          <t>Introduzca un número con dos decimales como máximo</t>
        </r>
      </text>
    </comment>
    <comment ref="F1402" authorId="1" shapeId="0" xr:uid="{00000000-0006-0000-0100-000044060000}">
      <text>
        <r>
          <rPr>
            <sz val="11"/>
            <color theme="1"/>
            <rFont val="Calibri"/>
            <family val="2"/>
            <scheme val="minor"/>
          </rPr>
          <t>Monto calculado automáticamente por el sistema</t>
        </r>
      </text>
    </comment>
    <comment ref="A1407" authorId="1" shapeId="0" xr:uid="{00000000-0006-0000-0100-000045060000}">
      <text>
        <r>
          <rPr>
            <sz val="11"/>
            <color theme="1"/>
            <rFont val="Calibri"/>
            <family val="2"/>
            <scheme val="minor"/>
          </rPr>
          <t>Introducir un texto con el nombre o referencia de la contratación</t>
        </r>
      </text>
    </comment>
    <comment ref="B1407" authorId="1" shapeId="0" xr:uid="{00000000-0006-0000-0100-000046060000}">
      <text>
        <r>
          <rPr>
            <sz val="11"/>
            <color theme="1"/>
            <rFont val="Calibri"/>
            <family val="2"/>
            <scheme val="minor"/>
          </rPr>
          <t>Introduzca un texto con la finalidad de la contratación</t>
        </r>
      </text>
    </comment>
    <comment ref="C1407" authorId="1" shapeId="0" xr:uid="{00000000-0006-0000-0100-000047060000}">
      <text>
        <r>
          <rPr>
            <sz val="11"/>
            <color theme="1"/>
            <rFont val="Calibri"/>
            <family val="2"/>
            <scheme val="minor"/>
          </rPr>
          <t>Seleccionar un valor del listado</t>
        </r>
      </text>
    </comment>
    <comment ref="D1407" authorId="1" shapeId="0" xr:uid="{00000000-0006-0000-0100-000048060000}">
      <text>
        <r>
          <rPr>
            <sz val="11"/>
            <color theme="1"/>
            <rFont val="Calibri"/>
            <family val="2"/>
            <scheme val="minor"/>
          </rPr>
          <t>Seleccione el tipo de procedimiento</t>
        </r>
      </text>
    </comment>
    <comment ref="E1407" authorId="1" shapeId="0" xr:uid="{00000000-0006-0000-0100-000049060000}">
      <text>
        <r>
          <rPr>
            <sz val="11"/>
            <color theme="1"/>
            <rFont val="Calibri"/>
            <family val="2"/>
            <scheme val="minor"/>
          </rPr>
          <t>Seleccione un valor de la lista</t>
        </r>
      </text>
    </comment>
    <comment ref="F1407" authorId="1" shapeId="0" xr:uid="{00000000-0006-0000-0100-00004A060000}">
      <text>
        <r>
          <rPr>
            <sz val="11"/>
            <color theme="1"/>
            <rFont val="Calibri"/>
            <family val="2"/>
            <scheme val="minor"/>
          </rPr>
          <t>Introduzca el código SNIP</t>
        </r>
      </text>
    </comment>
    <comment ref="C1408" authorId="1" shapeId="0" xr:uid="{00000000-0006-0000-0100-00004B060000}">
      <text>
        <r>
          <rPr>
            <sz val="11"/>
            <color theme="1"/>
            <rFont val="Calibri"/>
            <family val="2"/>
            <scheme val="minor"/>
          </rPr>
          <t>Introduzca la fecha de inicio del proceso, en formato dd-mm-aaaa</t>
        </r>
      </text>
    </comment>
    <comment ref="F1408"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xr:uid="{00000000-0006-0000-0100-00004D060000}">
      <text/>
    </comment>
    <comment ref="C1410" authorId="1" shapeId="0" xr:uid="{00000000-0006-0000-0100-00004E060000}">
      <text>
        <r>
          <rPr>
            <sz val="11"/>
            <color theme="1"/>
            <rFont val="Calibri"/>
            <family val="2"/>
            <scheme val="minor"/>
          </rPr>
          <t>Introduzca la fecha prevista de adjudicación, en formato dd-mm-aaaa</t>
        </r>
      </text>
    </comment>
    <comment ref="F1410" authorId="1" shapeId="0" xr:uid="{00000000-0006-0000-0100-00004F060000}">
      <text/>
    </comment>
    <comment ref="F1411" authorId="1" shapeId="0" xr:uid="{00000000-0006-0000-0100-000050060000}">
      <text/>
    </comment>
    <comment ref="A1413" authorId="1" shapeId="0" xr:uid="{00000000-0006-0000-0100-000051060000}">
      <text>
        <r>
          <rPr>
            <sz val="11"/>
            <color theme="1"/>
            <rFont val="Calibri"/>
            <family val="2"/>
            <scheme val="minor"/>
          </rPr>
          <t>Introduzca un codigo UNSPSC</t>
        </r>
      </text>
    </comment>
    <comment ref="B1413" authorId="1" shapeId="0" xr:uid="{00000000-0006-0000-0100-000052060000}">
      <text>
        <r>
          <rPr>
            <sz val="11"/>
            <color theme="1"/>
            <rFont val="Calibri"/>
            <family val="2"/>
            <scheme val="minor"/>
          </rPr>
          <t>Descripción calculada automáticamente a partir de código del artículo</t>
        </r>
      </text>
    </comment>
    <comment ref="C1413" authorId="1" shapeId="0" xr:uid="{00000000-0006-0000-0100-000053060000}">
      <text>
        <r>
          <rPr>
            <sz val="11"/>
            <color theme="1"/>
            <rFont val="Calibri"/>
            <family val="2"/>
            <scheme val="minor"/>
          </rPr>
          <t>Seleccione un valor de la lista</t>
        </r>
      </text>
    </comment>
    <comment ref="D1413" authorId="1" shapeId="0" xr:uid="{00000000-0006-0000-0100-000054060000}">
      <text>
        <r>
          <rPr>
            <sz val="11"/>
            <color theme="1"/>
            <rFont val="Calibri"/>
            <family val="2"/>
            <scheme val="minor"/>
          </rPr>
          <t>Introduzca un número con dos decimales como máximo. Debe ser igual o mayor a la "Cantidad Real Consumida"</t>
        </r>
      </text>
    </comment>
    <comment ref="E1413" authorId="1" shapeId="0" xr:uid="{00000000-0006-0000-0100-000055060000}">
      <text>
        <r>
          <rPr>
            <sz val="11"/>
            <color theme="1"/>
            <rFont val="Calibri"/>
            <family val="2"/>
            <scheme val="minor"/>
          </rPr>
          <t>Introduzca un número con dos decimales como máximo</t>
        </r>
      </text>
    </comment>
    <comment ref="F1413" authorId="1" shapeId="0" xr:uid="{00000000-0006-0000-0100-000056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<sst xmlns="http://schemas.openxmlformats.org/spreadsheetml/2006/main" count="23960" uniqueCount="19012">
  <si>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</si>
  <si>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</si>
  <si>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</si>
  <si>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</si>
  <si>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</si>
  <si>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</si>
  <si>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</si>
  <si>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</si>
  <si>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</si>
  <si>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</si>
  <si>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</si>
  <si>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</si>
  <si>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</si>
  <si>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</si>
  <si>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</si>
  <si>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</si>
  <si>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</si>
  <si>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</si>
  <si>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</si>
  <si>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</si>
  <si>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</si>
  <si>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</si>
  <si>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</si>
  <si>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</si>
  <si>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</si>
  <si>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</si>
  <si>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</si>
  <si>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</si>
  <si>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</si>
  <si>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</si>
  <si>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</si>
  <si>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</si>
  <si>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</si>
  <si>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</si>
  <si>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</si>
  <si>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</si>
  <si>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</si>
  <si>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</si>
  <si>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</si>
  <si>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</si>
  <si>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</si>
  <si>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</si>
  <si>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</si>
  <si>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</si>
  <si>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</si>
  <si>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</si>
  <si>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</si>
  <si>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</si>
  <si>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</si>
  <si>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</si>
  <si>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</si>
  <si>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</si>
  <si>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</si>
  <si>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</si>
  <si>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</si>
  <si>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</si>
  <si>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</si>
  <si>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</si>
  <si>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</si>
  <si>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</si>
  <si>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</si>
  <si>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</si>
  <si>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</si>
  <si>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</si>
  <si>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</si>
  <si>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</si>
  <si>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</si>
  <si>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</si>
  <si>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</si>
  <si>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</si>
  <si>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</si>
  <si>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</si>
  <si>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</si>
  <si>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</si>
  <si>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</si>
  <si>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</si>
  <si>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</si>
  <si>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</si>
  <si>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</si>
  <si>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</si>
  <si>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</si>
  <si>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</si>
  <si>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</si>
  <si>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</si>
  <si>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</si>
  <si>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</si>
  <si>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</si>
  <si>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</si>
  <si>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</si>
  <si>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</si>
  <si>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</si>
  <si>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</si>
  <si>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</si>
  <si>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</si>
  <si>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</si>
  <si>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</si>
  <si>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</si>
  <si>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</si>
  <si>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</si>
  <si>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</si>
  <si>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</si>
  <si>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</si>
  <si>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</si>
  <si>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</si>
  <si>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</si>
  <si>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</si>
  <si>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</si>
  <si>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</si>
  <si>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</si>
  <si>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</si>
  <si>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</si>
  <si>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</si>
  <si>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</si>
  <si>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</si>
  <si>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</si>
  <si>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</si>
  <si>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</si>
  <si>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</si>
  <si>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</si>
  <si>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</si>
  <si>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</si>
  <si>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</si>
  <si>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</si>
  <si>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</si>
  <si>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</si>
  <si>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</si>
  <si>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</si>
  <si>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</si>
  <si>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</si>
  <si>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</si>
  <si>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</si>
  <si>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</si>
  <si>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</si>
  <si>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</si>
  <si>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</si>
  <si>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</si>
  <si>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</si>
  <si>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</si>
  <si>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</si>
  <si>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</si>
  <si>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</si>
  <si>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</si>
  <si>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</si>
  <si>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</si>
  <si>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</si>
  <si>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</si>
  <si>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</si>
  <si>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</si>
  <si>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</si>
  <si>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</si>
  <si>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</si>
  <si>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</si>
  <si>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</si>
  <si>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</si>
  <si>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</si>
  <si>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</si>
  <si>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</si>
  <si>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</si>
  <si>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</si>
  <si>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</si>
  <si>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</si>
  <si>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</si>
  <si>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</si>
  <si>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</si>
  <si>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</si>
  <si>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</si>
  <si>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</si>
  <si>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</si>
  <si>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</si>
  <si>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</si>
  <si>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</si>
  <si>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</si>
  <si>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</si>
  <si>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</si>
  <si>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</si>
  <si>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</si>
  <si>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</si>
  <si>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</si>
  <si>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</si>
  <si>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</si>
  <si>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</si>
  <si>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</si>
  <si>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</si>
  <si>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</si>
  <si>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</si>
  <si>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</si>
  <si>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</si>
  <si>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</si>
  <si>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</si>
  <si>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</si>
  <si>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</si>
  <si>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</si>
  <si>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</si>
  <si>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</si>
  <si>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</si>
  <si>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</si>
  <si>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</si>
  <si>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</si>
  <si>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</si>
  <si>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</si>
  <si>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</si>
  <si>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</si>
  <si>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</si>
  <si>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</si>
  <si>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</si>
  <si>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</si>
  <si>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</si>
  <si>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</si>
  <si>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</si>
  <si>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</si>
  <si>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</si>
  <si>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</si>
  <si>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</si>
  <si>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</si>
  <si>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</si>
  <si>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</si>
  <si>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</si>
  <si>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</si>
  <si>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</si>
  <si>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</si>
  <si>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</si>
  <si>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</si>
  <si>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</si>
  <si>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</si>
  <si>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</si>
  <si>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</si>
  <si>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</si>
  <si>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</si>
  <si>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</si>
  <si>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</si>
  <si>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</si>
  <si>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</si>
  <si>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</si>
  <si>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</si>
  <si>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</si>
  <si>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</si>
  <si>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</si>
  <si>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</si>
  <si>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</si>
  <si>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</si>
  <si>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</si>
  <si>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</si>
  <si>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</si>
  <si>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</si>
  <si>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</si>
  <si>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</si>
  <si>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</si>
  <si>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</si>
  <si>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</si>
  <si>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</si>
  <si>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</si>
  <si>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</si>
  <si>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</si>
  <si>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</si>
  <si>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</si>
  <si>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</si>
  <si>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</si>
  <si>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</si>
  <si>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</si>
  <si>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</si>
  <si>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</si>
  <si>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</si>
  <si>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</si>
  <si>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</si>
  <si>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</si>
  <si>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</si>
  <si>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</si>
  <si>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</si>
  <si>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</si>
  <si>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</si>
  <si>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</si>
  <si>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</si>
  <si>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</si>
  <si>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</si>
  <si>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</si>
  <si>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</si>
  <si>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</si>
  <si>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</si>
  <si>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</si>
  <si>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</si>
  <si>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</si>
  <si>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</si>
  <si>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</si>
  <si>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</si>
  <si>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</si>
  <si>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</si>
  <si>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</si>
  <si>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</si>
  <si>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</si>
  <si>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</si>
  <si>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</si>
  <si>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</si>
  <si>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</si>
  <si>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</si>
  <si>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</si>
  <si>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</si>
  <si>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</si>
  <si>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</si>
  <si>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</si>
  <si>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</si>
  <si>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</si>
  <si>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</si>
  <si>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</si>
  <si>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</si>
  <si>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</si>
  <si>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</si>
  <si>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</si>
  <si>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</si>
  <si>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</si>
  <si>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</si>
  <si>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</si>
  <si>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</si>
  <si>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</si>
  <si>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</si>
  <si>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</si>
  <si>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</si>
  <si>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</si>
  <si>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</si>
  <si>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</si>
  <si>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</si>
  <si>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</si>
  <si>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</si>
  <si>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</si>
  <si>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</si>
  <si>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</si>
  <si>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</si>
  <si>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</si>
  <si>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</si>
  <si>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</si>
  <si>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</si>
  <si>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</si>
  <si>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</si>
  <si>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</si>
  <si>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</si>
  <si>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</si>
  <si>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</si>
  <si>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</si>
  <si>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</si>
  <si>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</si>
  <si>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</si>
  <si>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</si>
  <si>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</si>
  <si>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</si>
  <si>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</si>
  <si>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</si>
  <si>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</si>
  <si>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</si>
  <si>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</si>
  <si>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</si>
  <si>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</si>
  <si>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</si>
  <si>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</si>
  <si>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</si>
  <si>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</si>
  <si>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</si>
  <si>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</si>
  <si>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</si>
  <si>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</si>
  <si>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</si>
  <si>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</si>
  <si>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</si>
  <si>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</si>
  <si>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</si>
  <si>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</si>
  <si>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</si>
  <si>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</si>
  <si>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</si>
  <si>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</si>
  <si>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</si>
  <si>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</si>
  <si>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</si>
  <si>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</si>
  <si>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</si>
  <si>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</si>
  <si>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</si>
  <si>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</si>
  <si>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</si>
  <si>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</si>
  <si>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</si>
  <si>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</si>
  <si>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</si>
  <si>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</si>
  <si>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</si>
  <si>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</si>
  <si>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</si>
  <si>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</si>
  <si>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</si>
  <si>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</si>
  <si>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</si>
  <si>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</si>
  <si>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</si>
  <si>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</si>
  <si>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</si>
  <si>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</si>
  <si>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</si>
  <si>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</si>
  <si>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</si>
  <si>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</si>
  <si>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</si>
  <si>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</si>
  <si>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</si>
  <si>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</si>
  <si>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</si>
  <si>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</si>
  <si>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</si>
  <si>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</si>
  <si>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</si>
  <si>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</si>
  <si>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</si>
  <si>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</si>
  <si>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</si>
  <si>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</si>
  <si>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</si>
  <si>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</si>
  <si>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</si>
  <si>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</si>
  <si>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</si>
  <si>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</si>
  <si>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</si>
  <si>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</si>
  <si>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</si>
  <si>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</si>
  <si>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</si>
  <si>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</si>
  <si>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</si>
  <si>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</si>
  <si>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</si>
  <si>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</si>
  <si>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</si>
  <si>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</si>
  <si>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</si>
  <si>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</si>
  <si>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</si>
  <si>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</si>
  <si>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</si>
  <si>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</si>
  <si>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</si>
  <si>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</si>
  <si>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</si>
  <si>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</si>
  <si>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</si>
  <si>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</si>
  <si>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</si>
  <si>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</si>
  <si>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</si>
  <si>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</si>
  <si>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</si>
  <si>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</si>
  <si>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</si>
  <si>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</si>
  <si>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</si>
  <si>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</si>
  <si>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</si>
  <si>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</si>
  <si>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</si>
  <si>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</si>
  <si>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</si>
  <si>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</si>
  <si>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</si>
  <si>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</si>
  <si>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</si>
  <si>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</si>
  <si>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</si>
  <si>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</si>
  <si>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</si>
  <si>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</si>
  <si>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</si>
  <si>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</si>
  <si>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</si>
  <si>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</si>
  <si>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</si>
  <si>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</si>
  <si>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</si>
  <si>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</si>
  <si>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</si>
  <si>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</si>
  <si>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</si>
  <si>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</si>
  <si>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</si>
  <si>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</si>
  <si>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</si>
  <si>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</si>
  <si>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</si>
  <si>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</si>
  <si>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</si>
  <si>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</si>
  <si>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</si>
  <si>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</si>
  <si>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</si>
  <si>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</si>
  <si>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</si>
  <si>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</si>
  <si>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</si>
  <si>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</si>
  <si>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</si>
  <si>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</si>
  <si>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</si>
  <si>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</si>
  <si>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</si>
  <si>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</si>
  <si>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</si>
  <si>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</si>
  <si>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</si>
  <si>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</si>
  <si>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</si>
  <si>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</si>
  <si>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</si>
  <si>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</si>
  <si>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</si>
  <si>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</si>
  <si>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</si>
  <si>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</si>
  <si>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</si>
  <si>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</si>
  <si>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</si>
  <si>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</si>
  <si>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</si>
  <si>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</si>
  <si>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</si>
  <si>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</si>
  <si>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</si>
  <si>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</si>
  <si>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</si>
  <si>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</si>
  <si>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</si>
  <si>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</si>
  <si>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</si>
  <si>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</si>
  <si>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</si>
  <si>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</si>
  <si>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</si>
  <si>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</si>
  <si>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</si>
  <si>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</si>
  <si>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</si>
  <si>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</si>
  <si>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</si>
  <si>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</si>
  <si>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</si>
  <si>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</si>
  <si>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</si>
  <si>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</si>
  <si>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</si>
  <si>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</si>
  <si>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</si>
  <si>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</si>
  <si>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</si>
  <si>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</si>
  <si>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</si>
  <si>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</si>
  <si>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</si>
  <si>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</si>
  <si>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</si>
  <si>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</si>
  <si>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</si>
  <si>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</si>
  <si>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</si>
  <si>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</si>
  <si>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</si>
  <si>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</si>
  <si>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</si>
  <si>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</si>
  <si>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</si>
  <si>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</si>
  <si>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</si>
  <si>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</si>
  <si>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</si>
  <si>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</si>
  <si>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</si>
  <si>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</si>
  <si>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</si>
  <si>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</si>
  <si>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</si>
  <si>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</si>
  <si>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</si>
  <si>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</si>
  <si>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</si>
  <si>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</si>
  <si>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</si>
  <si>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</si>
  <si>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</si>
  <si>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</si>
  <si>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</si>
  <si>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</si>
  <si>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</si>
  <si>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</si>
  <si>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</si>
  <si>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</si>
  <si>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</si>
  <si>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</si>
  <si>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</si>
  <si>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</si>
  <si>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</si>
  <si>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</si>
  <si>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</si>
  <si>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</si>
  <si>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</si>
  <si>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</si>
  <si>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</si>
  <si>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</si>
  <si>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</si>
  <si>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</si>
  <si>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</si>
  <si>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</si>
  <si>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</si>
  <si>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</si>
  <si>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</si>
  <si>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</si>
  <si>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</si>
  <si>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</si>
  <si>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</si>
  <si>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</si>
  <si>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</si>
  <si>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</si>
  <si>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</si>
  <si>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</si>
  <si>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</si>
  <si>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</si>
  <si>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</si>
  <si>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</si>
  <si>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</si>
  <si>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</si>
  <si>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</si>
  <si>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</si>
  <si>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</si>
  <si>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</si>
  <si>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</si>
  <si>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</si>
  <si>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</si>
  <si>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</si>
  <si>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</si>
  <si>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</si>
  <si>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</si>
  <si>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</si>
  <si>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</si>
  <si>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</si>
  <si>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</si>
  <si>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</si>
  <si>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</si>
  <si>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</si>
  <si>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</si>
  <si>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</si>
  <si>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</si>
  <si>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</si>
  <si>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</si>
  <si>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</si>
  <si>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</si>
  <si>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</si>
  <si>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</si>
  <si>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</si>
  <si>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</si>
  <si>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</si>
  <si>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</si>
  <si>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</si>
  <si>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</si>
  <si>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</si>
  <si>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</si>
  <si>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</si>
  <si>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</si>
  <si>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</si>
  <si>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</si>
  <si>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</si>
  <si>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</si>
  <si>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</si>
  <si>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</si>
  <si>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</si>
  <si>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</si>
  <si>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</si>
  <si>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</si>
  <si>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</si>
  <si>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</si>
  <si>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</si>
  <si>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</si>
  <si>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</si>
  <si>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</si>
  <si>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</si>
  <si>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</si>
  <si>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</si>
  <si>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</si>
  <si>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</si>
  <si>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</si>
  <si>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</si>
  <si>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</si>
  <si>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</si>
  <si>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</si>
  <si>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</si>
  <si>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</si>
  <si>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</si>
  <si>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</si>
  <si>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</si>
  <si>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</si>
  <si>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</si>
  <si>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</si>
  <si>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</si>
  <si>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</si>
  <si>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</si>
  <si>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</si>
  <si>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</si>
  <si>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</si>
  <si>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</si>
  <si>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</si>
  <si>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</si>
  <si>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</si>
  <si>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</si>
  <si>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</si>
  <si>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</si>
  <si>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</si>
  <si>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</si>
  <si>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</si>
  <si>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</si>
  <si>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</si>
  <si>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</si>
  <si>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</si>
  <si>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</si>
  <si>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</si>
  <si>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</si>
  <si>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</si>
  <si>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</si>
  <si>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</si>
  <si>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</si>
  <si>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</si>
  <si>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</si>
  <si>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</si>
  <si>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</si>
  <si>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</si>
  <si>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</si>
  <si>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</si>
  <si>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</si>
  <si>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</si>
  <si>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</si>
  <si>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</si>
  <si>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</si>
  <si>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</si>
  <si>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</si>
  <si>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</si>
  <si>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</si>
  <si>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</si>
  <si>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</si>
  <si>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</si>
  <si>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</si>
  <si>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</si>
  <si>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</si>
  <si>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</si>
  <si>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</si>
  <si>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</si>
  <si>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</si>
  <si>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</si>
  <si>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</si>
  <si>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</si>
  <si>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</si>
  <si>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</si>
  <si>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</si>
  <si>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</si>
  <si>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</si>
  <si>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</si>
  <si>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</si>
  <si>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</si>
  <si>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</si>
  <si>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</si>
  <si>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</si>
  <si>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</si>
  <si>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</si>
  <si>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</si>
  <si>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</si>
  <si>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</si>
  <si>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</si>
  <si>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</si>
  <si>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</si>
  <si>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</si>
  <si>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</si>
  <si>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</si>
  <si>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</si>
  <si>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</si>
  <si>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</si>
  <si>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</si>
  <si>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</si>
  <si>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</si>
  <si>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</si>
  <si>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</si>
  <si>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</si>
  <si>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</si>
  <si>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</si>
  <si>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</si>
  <si>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</si>
  <si>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</si>
  <si>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</si>
  <si>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</si>
  <si>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</si>
  <si>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</si>
  <si>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</si>
  <si>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</si>
  <si>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</si>
  <si>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</si>
  <si>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</si>
  <si>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</si>
  <si>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</si>
  <si>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</si>
  <si>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</si>
  <si>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</si>
  <si>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</si>
  <si>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</si>
  <si>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</si>
  <si>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</si>
  <si>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</si>
  <si>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</si>
  <si>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</si>
  <si>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</si>
  <si>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</si>
  <si>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</si>
  <si>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</si>
  <si>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</si>
  <si>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</si>
  <si>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</si>
  <si>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</si>
  <si>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</si>
  <si>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</si>
  <si>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</si>
  <si>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</si>
  <si>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</si>
  <si>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</si>
  <si>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</si>
  <si>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</si>
  <si>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</si>
  <si>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</si>
  <si>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</si>
  <si>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</si>
  <si>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</si>
  <si>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</si>
  <si>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</si>
  <si>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</si>
  <si>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</si>
  <si>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</si>
  <si>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</si>
  <si>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</si>
  <si>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</si>
  <si>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</si>
  <si>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</si>
  <si>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</si>
  <si>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</si>
  <si>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</si>
  <si>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</si>
  <si>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</si>
  <si>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</si>
  <si>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</si>
  <si>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</si>
  <si>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</si>
  <si>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</si>
  <si>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</si>
  <si>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</si>
  <si>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</si>
  <si>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</si>
  <si>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</si>
  <si>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</si>
  <si>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</si>
  <si>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</si>
  <si>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</si>
  <si>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</si>
  <si>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</si>
  <si>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</si>
  <si>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</si>
  <si>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</si>
  <si>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</si>
  <si>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</si>
  <si>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</si>
  <si>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</si>
  <si>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</si>
  <si>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</si>
  <si>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</si>
  <si>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</si>
  <si>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</si>
  <si>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</si>
  <si>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</si>
  <si>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</si>
  <si>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</si>
  <si>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</si>
  <si>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</si>
  <si>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</si>
  <si>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</si>
  <si>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</si>
  <si>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</si>
  <si>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</si>
  <si>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</si>
  <si>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</si>
  <si>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</si>
  <si>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</si>
  <si>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</si>
  <si>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</si>
  <si>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</si>
  <si>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</si>
  <si>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</si>
  <si>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</si>
  <si>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</si>
  <si>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</si>
  <si>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</si>
  <si>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</si>
  <si>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</si>
  <si>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</si>
  <si>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</si>
  <si>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</si>
  <si>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</si>
  <si>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</si>
  <si>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</si>
  <si>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</si>
  <si>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</si>
  <si>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</si>
  <si>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</si>
  <si>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</si>
  <si>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</si>
  <si>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</si>
  <si>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</si>
  <si>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</si>
  <si>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</si>
  <si>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</si>
  <si>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</si>
  <si>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</si>
  <si>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</si>
  <si>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</si>
  <si>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</si>
  <si>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</si>
  <si>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</si>
  <si>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</si>
  <si>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</si>
  <si>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</si>
  <si>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</si>
  <si>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</si>
  <si>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</si>
  <si>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</si>
  <si>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</si>
  <si>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</si>
  <si>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</si>
  <si>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</si>
  <si>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</si>
  <si>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</si>
  <si>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</si>
  <si>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</si>
  <si>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</si>
  <si>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</si>
  <si>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</si>
  <si>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</si>
  <si>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</si>
  <si>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</si>
  <si>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</si>
  <si>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</si>
  <si>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</si>
  <si>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</si>
  <si>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</si>
  <si>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</si>
  <si>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</si>
  <si>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</si>
  <si>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</si>
  <si>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</si>
  <si>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</si>
  <si>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</si>
  <si>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</si>
  <si>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</si>
  <si>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</si>
  <si>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</si>
  <si>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</si>
  <si>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</si>
  <si>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</si>
  <si>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</si>
  <si>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</si>
  <si>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</si>
  <si>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</si>
  <si>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</si>
  <si>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</si>
  <si>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</si>
  <si>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</si>
  <si>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</si>
  <si>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</si>
  <si>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</si>
  <si>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</si>
  <si>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</si>
  <si>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</si>
  <si>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</si>
  <si>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</si>
  <si>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</si>
  <si>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</si>
  <si>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</si>
  <si>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</si>
  <si>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</si>
  <si>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</si>
  <si>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</si>
  <si>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</si>
  <si>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</si>
  <si>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</si>
  <si>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</si>
  <si>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</si>
  <si>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</si>
  <si>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</si>
  <si>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</si>
  <si>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</si>
  <si>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</si>
  <si>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</si>
  <si>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</si>
  <si>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</si>
  <si>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</si>
  <si>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</si>
  <si>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</si>
  <si>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</si>
  <si>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</si>
  <si>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</si>
  <si>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</si>
  <si>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</si>
  <si>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</si>
  <si>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</si>
  <si>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</si>
  <si>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</si>
  <si>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</si>
  <si>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</si>
  <si>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</si>
  <si>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</si>
  <si>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</si>
  <si>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</si>
  <si>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</si>
  <si>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</si>
  <si>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</si>
  <si>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</si>
  <si>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</si>
  <si>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</si>
  <si>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</si>
  <si>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</si>
  <si>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</si>
  <si>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</si>
  <si>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</si>
  <si>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</si>
  <si>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</si>
  <si>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</si>
  <si>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</si>
  <si>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</si>
  <si>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</si>
  <si>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</si>
  <si>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</si>
  <si>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</si>
  <si>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</si>
  <si>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</si>
  <si>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</si>
  <si>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</si>
  <si>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</si>
  <si>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</si>
  <si>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</si>
  <si>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</si>
  <si>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</si>
  <si>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</si>
  <si>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</si>
  <si>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</si>
  <si>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</si>
  <si>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</si>
  <si>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</si>
  <si>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</si>
  <si>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</si>
  <si>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</si>
  <si>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</si>
  <si>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</si>
  <si>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</si>
  <si>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</si>
  <si>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</si>
  <si>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</si>
  <si>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</si>
  <si>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</si>
  <si>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</si>
  <si>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</si>
  <si>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</si>
  <si>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</si>
  <si>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</si>
  <si>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</si>
  <si>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</si>
  <si>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</si>
  <si>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</si>
  <si>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</si>
  <si>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</si>
  <si>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</si>
  <si>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</si>
  <si>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</si>
  <si>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</si>
  <si>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</si>
  <si>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</si>
  <si>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</si>
  <si>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</si>
  <si>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</si>
  <si>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</si>
  <si>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</si>
  <si>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</si>
  <si>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</si>
  <si>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</si>
  <si>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</si>
  <si>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</si>
  <si>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</si>
  <si>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</si>
  <si>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</si>
  <si>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</si>
  <si>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</si>
  <si>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</si>
  <si>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</si>
  <si>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</si>
  <si>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</si>
  <si>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</si>
  <si>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</si>
  <si>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</si>
  <si>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</si>
  <si>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</si>
  <si>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</si>
  <si>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</si>
  <si>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</si>
  <si>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</si>
  <si>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</si>
  <si>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</si>
  <si>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</si>
  <si>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</si>
  <si>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</si>
  <si>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</si>
  <si>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</si>
  <si>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</si>
  <si>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</si>
  <si>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</si>
  <si>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</si>
  <si>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</si>
  <si>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</si>
  <si>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</si>
  <si>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</si>
  <si>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</si>
  <si>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</si>
  <si>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</si>
  <si>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</si>
  <si>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</si>
  <si>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</si>
  <si>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</si>
  <si>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</si>
  <si>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</si>
  <si>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</si>
  <si>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</si>
  <si>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</si>
  <si>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</si>
  <si>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</si>
  <si>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</si>
  <si>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</si>
  <si>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</si>
  <si>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</si>
  <si>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</si>
  <si>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</si>
  <si>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</si>
  <si>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</si>
  <si>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</si>
  <si>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</si>
  <si>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</si>
  <si>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</si>
  <si>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</si>
  <si>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</si>
  <si>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</si>
  <si>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</si>
  <si>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</si>
  <si>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</si>
  <si>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</si>
  <si>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</si>
  <si>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</si>
  <si>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</si>
  <si>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</si>
  <si>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</si>
  <si>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</si>
  <si>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</si>
  <si>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</si>
  <si>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</si>
  <si>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</si>
  <si>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</si>
  <si>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</si>
  <si>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</si>
  <si>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</si>
  <si>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</si>
  <si>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</si>
  <si>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</si>
  <si>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</si>
  <si>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</si>
  <si>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</si>
  <si>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</si>
  <si>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</si>
  <si>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</si>
  <si>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</si>
  <si>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</si>
  <si>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</si>
  <si>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</si>
  <si>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</si>
  <si>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</si>
  <si>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</si>
  <si>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</si>
  <si>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</si>
  <si>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</si>
  <si>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</si>
  <si>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</si>
  <si>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</si>
  <si>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</si>
  <si>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</si>
  <si>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</si>
  <si>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</si>
  <si>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</si>
  <si>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</si>
  <si>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</si>
  <si>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</si>
  <si>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</si>
  <si>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</si>
  <si>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</si>
  <si>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</si>
  <si>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</si>
  <si>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</si>
  <si>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</si>
  <si>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</si>
  <si>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</si>
  <si>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</si>
  <si>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</si>
  <si>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</si>
  <si>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</si>
  <si>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</si>
  <si>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</si>
  <si>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</si>
  <si>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</si>
  <si>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</si>
  <si>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</si>
  <si>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</si>
  <si>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</si>
  <si>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</si>
  <si>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</si>
  <si>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</si>
  <si>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</si>
  <si>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</si>
  <si>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</si>
  <si>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</si>
  <si>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</si>
  <si>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</si>
  <si>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</si>
  <si>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</si>
  <si>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</si>
  <si>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</si>
  <si>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</si>
  <si>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</si>
  <si>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</si>
  <si>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</si>
  <si>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</si>
  <si>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</si>
  <si>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</si>
  <si>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</si>
  <si>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</si>
  <si>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</si>
  <si>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</si>
  <si>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</si>
  <si>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</si>
  <si>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</si>
  <si>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</si>
  <si>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</si>
  <si>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</si>
  <si>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</si>
  <si>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</si>
  <si>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</si>
  <si>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</si>
  <si>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</si>
  <si>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</si>
  <si>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</si>
  <si>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</si>
  <si>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</si>
  <si>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</si>
  <si>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</si>
  <si>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</si>
  <si>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</si>
  <si>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</si>
  <si>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</si>
  <si>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</si>
  <si>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</si>
  <si>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</si>
  <si>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</si>
  <si>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</si>
  <si>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</si>
  <si>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</si>
  <si>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</si>
  <si>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</si>
  <si>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</si>
  <si>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</si>
  <si>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</si>
  <si>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</si>
  <si>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</si>
  <si>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</si>
  <si>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</si>
  <si>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</si>
  <si>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</si>
  <si>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</si>
  <si>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</si>
  <si>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</si>
  <si>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</si>
  <si>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</si>
  <si>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</si>
  <si>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</si>
  <si>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</si>
  <si>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</si>
  <si>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</si>
  <si>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</si>
  <si>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</si>
  <si>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</si>
  <si>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</si>
  <si>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</si>
  <si>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</si>
  <si>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</si>
  <si>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</si>
  <si>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</si>
  <si>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</si>
  <si>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</si>
  <si>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</si>
  <si>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</si>
  <si>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</si>
  <si>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</si>
  <si>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</si>
  <si>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</si>
  <si>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</si>
  <si>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</si>
  <si>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</si>
  <si>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</si>
  <si>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</si>
  <si>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</si>
  <si>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</si>
  <si>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</si>
  <si>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</si>
  <si>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</si>
  <si>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</si>
  <si>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</si>
  <si>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</si>
  <si>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</si>
  <si>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</si>
  <si>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</si>
  <si>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</si>
  <si>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</si>
  <si>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</si>
  <si>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</si>
  <si>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</si>
  <si>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</si>
  <si>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</si>
  <si>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</si>
  <si>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</si>
  <si>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</si>
  <si>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</si>
  <si>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</si>
  <si>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</si>
  <si>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</si>
  <si>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</si>
  <si>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</si>
  <si>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</si>
  <si>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</si>
  <si>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</si>
  <si>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</si>
  <si>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</si>
  <si>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</si>
  <si>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</si>
  <si>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</si>
  <si>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</si>
  <si>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</si>
  <si>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</si>
  <si>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</si>
  <si>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</si>
  <si>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</si>
  <si>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</si>
  <si>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</si>
  <si>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</si>
  <si>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</si>
  <si>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</si>
  <si>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</si>
  <si>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</si>
  <si>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</si>
  <si>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</si>
  <si>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</si>
  <si>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</si>
  <si>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</si>
  <si>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</si>
  <si>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</si>
  <si>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</si>
  <si>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</si>
  <si>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</si>
  <si>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</si>
  <si>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</si>
  <si>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</si>
  <si>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</si>
  <si>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</si>
  <si>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</si>
  <si>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</si>
  <si>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</si>
  <si>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</si>
  <si>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</si>
  <si>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</si>
  <si>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</si>
  <si>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</si>
  <si>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</si>
  <si>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</si>
  <si>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</si>
  <si>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</si>
  <si>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</si>
  <si>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</si>
  <si>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</si>
  <si>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</si>
  <si>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</si>
  <si>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</si>
  <si>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</si>
  <si>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</si>
  <si>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</si>
  <si>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</si>
  <si>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</si>
  <si>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</si>
  <si>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</si>
  <si>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</si>
  <si>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</si>
  <si>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</si>
  <si>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</si>
  <si>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</si>
  <si>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</si>
  <si>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</si>
  <si>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</si>
  <si>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</si>
  <si>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</si>
  <si>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</si>
  <si>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</si>
  <si>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</si>
  <si>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</si>
  <si>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</si>
  <si>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</si>
  <si>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</si>
  <si>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</si>
  <si>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</si>
  <si>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</si>
  <si>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</si>
  <si>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</si>
  <si>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</si>
  <si>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</si>
  <si>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</si>
  <si>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</si>
  <si>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</si>
  <si>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</si>
  <si>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</si>
  <si>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</si>
  <si>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</si>
  <si>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</si>
  <si>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</si>
  <si>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</si>
  <si>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</si>
  <si>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</si>
  <si>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</si>
  <si>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</si>
  <si>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</si>
  <si>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</si>
  <si>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</si>
  <si>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</si>
  <si>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</si>
  <si>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</si>
  <si>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</si>
  <si>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</si>
  <si>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</si>
  <si>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</si>
  <si>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</si>
  <si>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</si>
  <si>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</si>
  <si>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</si>
  <si>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</si>
  <si>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</si>
  <si>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</si>
  <si>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</si>
  <si>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</si>
  <si>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</si>
  <si>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</si>
  <si>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</si>
  <si>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</si>
  <si>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</si>
  <si>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</si>
  <si>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</si>
  <si>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</si>
  <si>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</si>
  <si>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</si>
  <si>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</si>
  <si>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</si>
  <si>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</si>
  <si>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</si>
  <si>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</si>
  <si>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</si>
  <si>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</si>
  <si>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</si>
  <si>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</si>
  <si>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</si>
  <si>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</si>
  <si>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</si>
  <si>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</si>
  <si>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</si>
  <si>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</si>
  <si>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</si>
  <si>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</si>
  <si>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</si>
  <si>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</si>
  <si>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</si>
  <si>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</si>
  <si>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</si>
  <si>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</si>
  <si>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</si>
  <si>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</si>
  <si>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</si>
  <si>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</si>
  <si>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</si>
  <si>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</si>
  <si>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</si>
  <si>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</si>
  <si>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</si>
  <si>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</si>
  <si>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</si>
  <si>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</si>
  <si>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</si>
  <si>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</si>
  <si>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</si>
  <si>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</si>
  <si>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</si>
  <si>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</si>
  <si>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</si>
  <si>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</si>
  <si>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</si>
  <si>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</si>
  <si>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</si>
  <si>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</si>
  <si>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</si>
  <si>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</si>
  <si>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</si>
  <si>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</si>
  <si>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</si>
  <si>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</si>
  <si>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</si>
  <si>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</si>
  <si>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</si>
  <si>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</si>
  <si>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</si>
  <si>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</si>
  <si>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</si>
  <si>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</si>
  <si>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</si>
  <si>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</si>
  <si>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</si>
  <si>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</si>
  <si>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</si>
  <si>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</si>
  <si>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</si>
  <si>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</si>
  <si>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</si>
  <si>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</si>
  <si>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</si>
  <si>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</si>
  <si>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</si>
  <si>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</si>
  <si>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</si>
  <si>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</si>
  <si>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</si>
  <si>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</si>
  <si>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</si>
  <si>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</si>
  <si>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</si>
  <si>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</si>
  <si>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</si>
  <si>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</si>
  <si>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</si>
  <si>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</si>
  <si>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</si>
  <si>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</si>
  <si>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</si>
  <si>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</si>
  <si>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</si>
  <si>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</si>
  <si>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</si>
  <si>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</si>
  <si>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</si>
  <si>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</si>
  <si>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</si>
  <si>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</si>
  <si>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</si>
  <si>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</si>
  <si>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</si>
  <si>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</si>
  <si>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</si>
  <si>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</si>
  <si>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</si>
  <si>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</si>
  <si>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</si>
  <si>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</si>
  <si>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</si>
  <si>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</si>
  <si>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</si>
  <si>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</si>
  <si>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</si>
  <si>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</si>
  <si>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</si>
  <si>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</si>
  <si>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</si>
  <si>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</si>
  <si>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</si>
  <si>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</si>
  <si>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</si>
  <si>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</si>
  <si>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</si>
  <si>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</si>
  <si>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</si>
  <si>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</si>
  <si>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</si>
  <si>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</si>
  <si>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</si>
  <si>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</si>
  <si>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</si>
  <si>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</si>
  <si>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</si>
  <si>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</si>
  <si>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</si>
  <si>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</si>
  <si>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</si>
  <si>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</si>
  <si>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</si>
  <si>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</si>
  <si>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</si>
  <si>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</si>
  <si>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</si>
  <si>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</si>
  <si>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</si>
  <si>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</si>
  <si>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</si>
  <si>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</si>
  <si>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</si>
  <si>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</si>
  <si>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</si>
  <si>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</si>
  <si>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</si>
  <si>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</si>
  <si>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</si>
  <si>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</si>
  <si>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</si>
  <si>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</si>
  <si>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</si>
  <si>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</si>
  <si>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</si>
  <si>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</si>
  <si>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</si>
  <si>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</si>
  <si>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</si>
  <si>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</si>
  <si>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</si>
  <si>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</si>
  <si>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</si>
  <si>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</si>
  <si>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</si>
  <si>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</si>
  <si>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</si>
  <si>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</si>
  <si>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</si>
  <si>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</si>
  <si>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</si>
  <si>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</si>
  <si>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</si>
  <si>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</si>
  <si>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</si>
  <si>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</si>
  <si>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</si>
  <si>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</si>
  <si>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</si>
  <si>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</si>
  <si>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</si>
  <si>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</si>
  <si>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</si>
  <si>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</si>
  <si>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</si>
  <si>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</si>
  <si>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</si>
  <si>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</si>
  <si>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</si>
  <si>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</si>
  <si>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</si>
  <si>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</si>
  <si>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</si>
  <si>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</si>
  <si>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</si>
  <si>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</si>
  <si>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</si>
  <si>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</si>
  <si>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</si>
  <si>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</si>
  <si>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</si>
  <si>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</si>
  <si>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</si>
  <si>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</si>
  <si>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</si>
  <si>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</si>
  <si>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</si>
  <si>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</si>
  <si>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</si>
  <si>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</si>
  <si>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</si>
  <si>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</si>
  <si>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</si>
  <si>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</si>
  <si>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</si>
  <si>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</si>
  <si>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</si>
  <si>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</si>
  <si>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</si>
  <si>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</si>
  <si>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</si>
  <si>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</si>
  <si>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</si>
  <si>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</si>
  <si>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</si>
  <si>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</si>
  <si>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</si>
  <si>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</si>
  <si>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</si>
  <si>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</si>
  <si>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</si>
  <si>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</si>
  <si>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</si>
  <si>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</si>
  <si>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</si>
  <si>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</si>
  <si>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</si>
  <si>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</si>
  <si>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</si>
  <si>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</si>
  <si>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</si>
  <si>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</si>
  <si>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</si>
  <si>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</si>
  <si>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</si>
  <si>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</si>
  <si>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</si>
  <si>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</si>
  <si>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</si>
  <si>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</si>
  <si>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</si>
  <si>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</si>
  <si>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</si>
  <si>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</si>
  <si>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</si>
  <si>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</si>
  <si>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</si>
  <si>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</si>
  <si>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</si>
  <si>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</si>
  <si>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</si>
  <si>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</si>
  <si>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</si>
  <si>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</si>
  <si>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</si>
  <si>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</si>
  <si>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</si>
  <si>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</si>
  <si>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</si>
  <si>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</si>
  <si>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</si>
  <si>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</si>
  <si>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</si>
  <si>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</si>
  <si>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</si>
  <si>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</si>
  <si>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</si>
  <si>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</si>
  <si>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</si>
  <si>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</si>
  <si>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</si>
  <si>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</si>
  <si>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</si>
  <si>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</si>
  <si>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</si>
  <si>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</si>
  <si>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</si>
  <si>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</si>
  <si>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</si>
  <si>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</si>
  <si>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</si>
  <si>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</si>
  <si>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</si>
  <si>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</si>
  <si>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</si>
  <si>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</si>
  <si>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</si>
  <si>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</si>
  <si>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</si>
  <si>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</si>
  <si>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</si>
  <si>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</si>
  <si>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</si>
  <si>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</si>
  <si>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</si>
  <si>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</si>
  <si>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</si>
  <si>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</si>
  <si>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</si>
  <si>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</si>
  <si>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</si>
  <si>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</si>
  <si>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</si>
  <si>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</si>
  <si>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</si>
  <si>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</si>
  <si>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</si>
  <si>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</si>
  <si>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</si>
  <si>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</si>
  <si>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</si>
  <si>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</si>
  <si>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</si>
  <si>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</si>
  <si>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</si>
  <si>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</si>
  <si>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</si>
  <si>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</si>
  <si>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</si>
  <si>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</si>
  <si>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</si>
  <si>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</si>
  <si>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</si>
  <si>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</si>
  <si>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</si>
  <si>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</si>
  <si>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</si>
  <si>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</si>
  <si>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</si>
  <si>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</si>
  <si>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</si>
  <si>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</si>
  <si>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</si>
  <si>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</si>
  <si>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</si>
  <si>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</si>
  <si>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</si>
  <si>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</si>
  <si>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</si>
  <si>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</si>
  <si>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</si>
  <si>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</si>
  <si>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</si>
  <si>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</si>
  <si>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</si>
  <si>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</si>
  <si>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</si>
  <si>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</si>
  <si>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</si>
  <si>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</si>
  <si>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</si>
  <si>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</si>
  <si>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</si>
  <si>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</si>
  <si>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</si>
  <si>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</si>
  <si>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</si>
  <si>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</si>
  <si>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</si>
  <si>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</si>
  <si>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</si>
  <si>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</si>
  <si>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</si>
  <si>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</si>
  <si>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</si>
  <si>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</si>
  <si>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</si>
  <si>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</si>
  <si>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</si>
  <si>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</si>
  <si>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</si>
  <si>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</si>
  <si>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</si>
  <si>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</si>
  <si>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</si>
  <si>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</si>
  <si>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</si>
  <si>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</si>
  <si>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</si>
  <si>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</si>
  <si>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</si>
  <si>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</si>
  <si>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</si>
  <si>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</si>
  <si>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</si>
  <si>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</si>
  <si>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</si>
  <si>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</si>
  <si>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</si>
  <si>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</si>
  <si>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</si>
  <si>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</si>
  <si>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</si>
  <si>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</si>
  <si>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</si>
  <si>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</si>
  <si>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</si>
  <si>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</si>
  <si>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</si>
  <si>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</si>
  <si>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</si>
  <si>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</si>
  <si>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</si>
  <si>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</si>
  <si>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</si>
  <si>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</si>
  <si>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</si>
  <si>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</si>
  <si>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</si>
  <si>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</si>
  <si>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</si>
  <si>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</si>
  <si>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</si>
  <si>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</si>
  <si>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</si>
  <si>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</si>
  <si>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</si>
  <si>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</si>
  <si>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</si>
  <si>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</si>
  <si>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</si>
  <si>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</si>
  <si>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</si>
  <si>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</si>
  <si>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</si>
  <si>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</si>
  <si>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</si>
  <si>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</si>
  <si>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</si>
  <si>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</si>
  <si>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</si>
  <si>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</si>
  <si>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</si>
  <si>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</si>
  <si>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</si>
  <si>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</si>
  <si>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</si>
  <si>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</si>
  <si>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</si>
  <si>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</si>
  <si>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</si>
  <si>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</si>
  <si>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</si>
  <si>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</si>
  <si>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</si>
  <si>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</si>
  <si>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</si>
  <si>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</si>
  <si>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</si>
  <si>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</si>
  <si>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</si>
  <si>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</si>
  <si>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</si>
  <si>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</si>
  <si>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</si>
  <si>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</si>
  <si>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</si>
  <si>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</si>
  <si>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</si>
  <si>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</si>
  <si>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</si>
  <si>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</si>
  <si>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</si>
  <si>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</si>
  <si>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</si>
  <si>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</si>
  <si>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</si>
  <si>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</si>
  <si>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</si>
  <si>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</si>
  <si>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</si>
  <si>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</si>
  <si>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</si>
  <si>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</si>
  <si>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</si>
  <si>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</si>
  <si>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</si>
  <si>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</si>
  <si>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</si>
  <si>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</si>
  <si>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</si>
  <si>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</si>
  <si>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</si>
  <si>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</si>
  <si>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</si>
  <si>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</si>
  <si>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</si>
  <si>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</si>
  <si>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</si>
  <si>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</si>
  <si>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</si>
  <si>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</si>
  <si>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</si>
  <si>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</si>
  <si>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</si>
  <si>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</si>
  <si>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</si>
  <si>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</si>
  <si>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</si>
  <si>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</si>
  <si>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</si>
  <si>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</si>
  <si>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</si>
  <si>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</si>
  <si>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</si>
  <si>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</si>
  <si>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</si>
  <si>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</si>
  <si>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</si>
  <si>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</si>
  <si>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</si>
  <si>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</si>
  <si>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</si>
  <si>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</si>
  <si>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</si>
  <si>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</si>
  <si>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</si>
  <si>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</si>
  <si>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</si>
  <si>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</si>
  <si>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</si>
  <si>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</si>
  <si>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</si>
  <si>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</si>
  <si>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</si>
  <si>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</si>
  <si>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</si>
  <si>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</si>
  <si>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</si>
  <si>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</si>
  <si>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</si>
  <si>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</si>
  <si>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</si>
  <si>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</si>
  <si>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</si>
  <si>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</si>
  <si>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</si>
  <si>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</si>
  <si>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</si>
  <si>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</si>
  <si>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</si>
  <si>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</si>
  <si>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</si>
  <si>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</si>
  <si>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</si>
  <si>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</si>
  <si>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</si>
  <si>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</si>
  <si>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</si>
  <si>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</si>
  <si>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</si>
  <si>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</si>
  <si>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</si>
  <si>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</si>
  <si>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</si>
  <si>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</si>
  <si>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</si>
  <si>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</si>
  <si>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</si>
  <si>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</si>
  <si>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</si>
  <si>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</si>
  <si>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</si>
  <si>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</si>
  <si>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</si>
  <si>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</si>
  <si>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</si>
  <si>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</si>
  <si>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</si>
  <si>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</si>
  <si>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</si>
  <si>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</si>
  <si>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</si>
  <si>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</si>
  <si>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</si>
  <si>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</si>
  <si>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</si>
  <si>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</si>
  <si>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</si>
  <si>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</si>
  <si>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</si>
  <si>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</si>
  <si>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</si>
  <si>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</si>
  <si>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</si>
  <si>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</si>
  <si>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</si>
  <si>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</si>
  <si>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</si>
  <si>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</si>
  <si>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</si>
  <si>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</si>
  <si>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</si>
  <si>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</si>
  <si>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</si>
  <si>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</si>
  <si>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</si>
  <si>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</si>
  <si>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</si>
  <si>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</si>
  <si>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</si>
  <si>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</si>
  <si>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</si>
  <si>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</si>
  <si>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</si>
  <si>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</si>
  <si>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</si>
  <si>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</si>
  <si>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</si>
  <si>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</si>
  <si>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</si>
  <si>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</si>
  <si>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</si>
  <si>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</si>
  <si>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</si>
  <si>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</si>
  <si>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</si>
  <si>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</si>
  <si>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</si>
  <si>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</si>
  <si>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</si>
  <si>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</si>
  <si>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</si>
  <si>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</si>
  <si>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</si>
  <si>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</si>
  <si>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</si>
  <si>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</si>
  <si>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</si>
  <si>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</si>
  <si>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</si>
  <si>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</si>
  <si>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</si>
  <si>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</si>
  <si>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</si>
  <si>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</si>
  <si>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</si>
  <si>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</si>
  <si>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</si>
  <si>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</si>
  <si>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</si>
  <si>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</si>
  <si>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</si>
  <si>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</si>
  <si>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</si>
  <si>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</si>
  <si>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</si>
  <si>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</si>
  <si>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</si>
  <si>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</si>
  <si>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</si>
  <si>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</si>
  <si>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</si>
  <si>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</si>
  <si>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</si>
  <si>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</si>
  <si>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</si>
  <si>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</si>
  <si>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</si>
  <si>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</si>
  <si>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</si>
  <si>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</si>
  <si>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</si>
  <si>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</si>
  <si>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</si>
  <si>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</si>
  <si>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</si>
  <si>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</si>
  <si>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</si>
  <si>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</si>
  <si>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</si>
  <si>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</si>
  <si>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</si>
  <si>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</si>
  <si>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</si>
  <si>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</si>
  <si>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</si>
  <si>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</si>
  <si>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</si>
  <si>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</si>
  <si>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</si>
  <si>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</si>
  <si>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</si>
  <si>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</si>
  <si>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</si>
  <si>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</si>
  <si>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</si>
  <si>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</si>
  <si>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</si>
  <si>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</si>
  <si>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</si>
  <si>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</si>
  <si>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</si>
  <si>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</si>
  <si>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</si>
  <si>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</si>
  <si>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</si>
  <si>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</si>
  <si>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</si>
  <si>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</si>
  <si>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</si>
  <si>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</si>
  <si>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</si>
  <si>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</si>
  <si>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</si>
  <si>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</si>
  <si>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</si>
  <si>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</si>
  <si>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</si>
  <si>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</si>
  <si>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</si>
  <si>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</si>
  <si>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</si>
  <si>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</si>
  <si>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</si>
  <si>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</si>
  <si>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</si>
  <si>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</si>
  <si>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</si>
  <si>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</si>
  <si>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</si>
  <si>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</si>
  <si>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</si>
  <si>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</si>
  <si>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</si>
  <si>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</si>
  <si>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</si>
  <si>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</si>
  <si>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</si>
  <si>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</si>
  <si>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</si>
  <si>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</si>
  <si>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</si>
  <si>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</si>
  <si>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</si>
  <si>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</si>
  <si>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</si>
  <si>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</si>
  <si>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</si>
  <si>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</si>
  <si>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</si>
  <si>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</si>
  <si>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</si>
  <si>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</si>
  <si>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</si>
  <si>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</si>
  <si>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</si>
  <si>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</si>
  <si>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</si>
  <si>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</si>
  <si>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</si>
  <si>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</si>
  <si>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</si>
  <si>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</si>
  <si>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</si>
  <si>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</si>
  <si>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</si>
  <si>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</si>
  <si>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</si>
  <si>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</si>
  <si>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</si>
  <si>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</si>
  <si>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</si>
  <si>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</si>
  <si>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</si>
  <si>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</si>
  <si>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</si>
  <si>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</si>
  <si>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</si>
  <si>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</si>
  <si>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</si>
  <si>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</si>
  <si>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</si>
  <si>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</si>
  <si>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</si>
  <si>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</si>
  <si>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</si>
  <si>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</si>
  <si>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</si>
  <si>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</si>
  <si>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</si>
  <si>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</si>
  <si>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</si>
  <si>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</si>
  <si>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</si>
  <si>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</si>
  <si>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</si>
  <si>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</si>
  <si>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</si>
  <si>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</si>
  <si>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</si>
  <si>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</si>
  <si>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</si>
  <si>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</si>
  <si>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</si>
  <si>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</si>
  <si>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</si>
  <si>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</si>
  <si>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</si>
  <si>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</si>
  <si>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</si>
  <si>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</si>
  <si>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</si>
  <si>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</si>
  <si>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</si>
  <si>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</si>
  <si>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</si>
  <si>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</si>
  <si>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</si>
  <si>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</si>
  <si>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</si>
  <si>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</si>
  <si>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</si>
  <si>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</si>
  <si>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</si>
  <si>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</si>
  <si>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</si>
  <si>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</si>
  <si>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</si>
  <si>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</si>
  <si>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</si>
  <si>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</si>
  <si>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</si>
  <si>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</si>
  <si>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</si>
  <si>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</si>
  <si>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</si>
  <si>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</si>
  <si>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</si>
  <si>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</si>
  <si>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</si>
  <si>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</si>
  <si>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</si>
  <si>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</si>
  <si>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</si>
  <si>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</si>
  <si>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</si>
  <si>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</si>
  <si>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</si>
  <si>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</si>
  <si>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</si>
  <si>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</si>
  <si>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</si>
  <si>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</si>
  <si>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</si>
  <si>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</si>
  <si>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</si>
  <si>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</si>
  <si>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</si>
  <si>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</si>
  <si>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</si>
  <si>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</si>
  <si>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</si>
  <si>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</si>
  <si>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</si>
  <si>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</si>
  <si>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</si>
  <si>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</si>
  <si>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</si>
  <si>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</si>
  <si>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</si>
  <si>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</si>
  <si>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</si>
  <si>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</si>
  <si>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</si>
  <si>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</si>
  <si>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</si>
  <si>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</si>
  <si>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</si>
  <si>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</si>
  <si>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</si>
  <si>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</si>
  <si>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</si>
  <si>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</si>
  <si>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</si>
  <si>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</si>
  <si>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</si>
  <si>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</si>
  <si>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</si>
  <si>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</si>
  <si>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</si>
  <si>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</si>
  <si>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</si>
  <si>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</si>
  <si>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</si>
  <si>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</si>
  <si>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</si>
  <si>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</si>
  <si>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</si>
  <si>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</si>
  <si>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</si>
  <si>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</si>
  <si>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</si>
  <si>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</si>
  <si>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</si>
  <si>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</si>
  <si>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</si>
  <si>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</si>
  <si>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</si>
  <si>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</si>
  <si>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</si>
  <si>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</si>
  <si>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</si>
  <si>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</si>
  <si>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</si>
  <si>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</si>
  <si>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</si>
  <si>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</si>
  <si>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</si>
  <si>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</si>
  <si>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</si>
  <si>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</si>
  <si>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</si>
  <si>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</si>
  <si>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</si>
  <si>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</si>
  <si>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</si>
  <si>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</si>
  <si>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</si>
  <si>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</si>
  <si>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</si>
  <si>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</si>
  <si>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</si>
  <si>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</si>
  <si>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</si>
  <si>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</si>
  <si>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</si>
  <si>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</si>
  <si>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</si>
  <si>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</si>
  <si>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</si>
  <si>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</si>
  <si>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</si>
  <si>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</si>
  <si>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</si>
  <si>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</si>
  <si>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</si>
  <si>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</si>
  <si>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</si>
  <si>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</si>
  <si>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</si>
  <si>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</si>
  <si>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</si>
  <si>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</si>
  <si>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</si>
  <si>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</si>
  <si>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</si>
  <si>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</si>
  <si>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</si>
  <si>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</si>
  <si>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</si>
  <si>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</si>
  <si>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</si>
  <si>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</si>
  <si>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</si>
  <si>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</si>
  <si>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</si>
  <si>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</si>
  <si>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</si>
  <si>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</si>
  <si>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</si>
  <si>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</si>
  <si>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</si>
  <si>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</si>
  <si>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</si>
  <si>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</si>
  <si>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</si>
  <si>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</si>
  <si>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</si>
  <si>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</si>
  <si>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</si>
  <si>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</si>
  <si>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</si>
  <si>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</si>
  <si>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</si>
  <si>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</si>
  <si>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</si>
  <si>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</si>
  <si>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</si>
  <si>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</si>
  <si>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</si>
  <si>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</si>
  <si>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</si>
  <si>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</si>
  <si>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</si>
  <si>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</si>
  <si>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</si>
  <si>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</si>
  <si>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</si>
  <si>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</si>
  <si>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</si>
  <si>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</si>
  <si>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</si>
  <si>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</si>
  <si>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</si>
  <si>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</si>
  <si>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</si>
  <si>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</si>
  <si>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</si>
  <si>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</si>
  <si>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</si>
  <si>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</si>
  <si>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</si>
  <si>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</si>
  <si>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</si>
  <si>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</si>
  <si>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</si>
  <si>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</si>
  <si>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</si>
  <si>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</si>
  <si>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</si>
  <si>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</si>
  <si>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</si>
  <si>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</si>
  <si>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</si>
  <si>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</si>
  <si>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</si>
  <si>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</si>
  <si>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</si>
  <si>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</si>
  <si>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</si>
  <si>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</si>
  <si>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</si>
  <si>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</si>
  <si>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</si>
  <si>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</si>
  <si>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</si>
  <si>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</si>
  <si>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</si>
  <si>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</si>
  <si>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</si>
  <si>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</si>
  <si>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</si>
  <si>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</si>
  <si>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</si>
  <si>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</si>
  <si>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</si>
  <si>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</si>
  <si>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</si>
  <si>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</si>
  <si>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</si>
  <si>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</si>
  <si>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</si>
  <si>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</si>
  <si>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</si>
  <si>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</si>
  <si>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</si>
  <si>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</si>
  <si>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</si>
  <si>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</si>
  <si>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</si>
  <si>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</si>
  <si>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</si>
  <si>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</si>
  <si>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</si>
  <si>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</si>
  <si>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</si>
  <si>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</si>
  <si>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</si>
  <si>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</si>
  <si>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</si>
  <si>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</si>
  <si>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</si>
  <si>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</si>
  <si>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</si>
  <si>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</si>
  <si>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</si>
  <si>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</si>
  <si>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</si>
  <si>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</si>
  <si>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</si>
  <si>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</si>
  <si>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</si>
  <si>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</si>
  <si>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</si>
  <si>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</si>
  <si>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</si>
  <si>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</si>
  <si>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</si>
  <si>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</si>
  <si>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</si>
  <si>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</si>
  <si>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</si>
  <si>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</si>
  <si>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</si>
  <si>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</si>
  <si>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</si>
  <si>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</si>
  <si>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</si>
  <si>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</si>
  <si>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</si>
  <si>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</si>
  <si>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</si>
  <si>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</si>
  <si>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</si>
  <si>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</si>
  <si>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</si>
  <si>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</si>
  <si>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</si>
  <si>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</si>
  <si>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</si>
  <si>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</si>
  <si>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</si>
  <si>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</si>
  <si>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</si>
  <si>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</si>
  <si>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</si>
  <si>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</si>
  <si>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</si>
  <si>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</si>
  <si>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</si>
  <si>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</si>
  <si>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</si>
  <si>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</si>
  <si>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</si>
  <si>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</si>
  <si>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</si>
  <si>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</si>
  <si>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</si>
  <si>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</si>
  <si>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</si>
  <si>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</si>
  <si>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</si>
  <si>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</si>
  <si>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</si>
  <si>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</si>
  <si>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</si>
  <si>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</si>
  <si>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</si>
  <si>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</si>
  <si>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</si>
  <si>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</si>
  <si>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</si>
  <si>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</si>
  <si>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</si>
  <si>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</si>
  <si>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</si>
  <si>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</si>
  <si>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</si>
  <si>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</si>
  <si>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</si>
  <si>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</si>
  <si>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</si>
  <si>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</si>
  <si>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</si>
  <si>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</si>
  <si>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</si>
  <si>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</si>
  <si>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</si>
  <si>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</si>
  <si>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</si>
  <si>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</si>
  <si>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</si>
  <si>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</si>
  <si>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</si>
  <si>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</si>
  <si>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</si>
  <si>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</si>
  <si>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</si>
  <si>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</si>
  <si>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</si>
  <si>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</si>
  <si>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</si>
  <si>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</si>
  <si>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</si>
  <si>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</si>
  <si>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</si>
  <si>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</si>
  <si>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</si>
  <si>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</si>
  <si>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</si>
  <si>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</si>
  <si>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</si>
  <si>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</si>
  <si>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</si>
  <si>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</si>
  <si>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</si>
  <si>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</si>
  <si>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</si>
  <si>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</si>
  <si>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</si>
  <si>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</si>
  <si>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</si>
  <si>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</si>
  <si>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</si>
  <si>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</si>
  <si>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</si>
  <si>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</si>
  <si>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</si>
  <si>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</si>
  <si>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</si>
  <si>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</si>
  <si>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</si>
  <si>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</si>
  <si>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</si>
  <si>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</si>
  <si>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</si>
  <si>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</si>
  <si>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</si>
  <si>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</si>
  <si>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</si>
  <si>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</si>
  <si>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</si>
  <si>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</si>
  <si>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</si>
  <si>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</si>
  <si>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</si>
  <si>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</si>
  <si>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</si>
  <si>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</si>
  <si>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</si>
  <si>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</si>
  <si>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</si>
  <si>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</si>
  <si>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</si>
  <si>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</si>
  <si>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</si>
  <si>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</si>
  <si>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</si>
  <si>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</si>
  <si>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</si>
  <si>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</si>
  <si>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</si>
  <si>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</si>
  <si>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</si>
  <si>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</si>
  <si>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</si>
  <si>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</si>
  <si>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</si>
  <si>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</si>
  <si>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</si>
  <si>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</si>
  <si>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</si>
  <si>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</si>
  <si>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</si>
  <si>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</si>
  <si>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</si>
  <si>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</si>
  <si>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</si>
  <si>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</si>
  <si>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</si>
  <si>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</si>
  <si>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</si>
  <si>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</si>
  <si>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</si>
  <si>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</si>
  <si>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</si>
  <si>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</si>
  <si>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</si>
  <si>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</si>
  <si>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</si>
  <si>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</si>
  <si>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</si>
  <si>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</si>
  <si>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</si>
  <si>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</si>
  <si>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</si>
  <si>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</si>
  <si>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</si>
  <si>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</si>
  <si>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</si>
  <si>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</si>
  <si>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</si>
  <si>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</si>
  <si>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</si>
  <si>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</si>
  <si>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</si>
  <si>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</si>
  <si>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</si>
  <si>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</si>
  <si>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</si>
  <si>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</si>
  <si>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</si>
  <si>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</si>
  <si>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</si>
  <si>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</si>
  <si>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</si>
  <si>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</si>
  <si>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</si>
  <si>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</si>
  <si>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</si>
  <si>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</si>
  <si>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</si>
  <si>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</si>
  <si>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</si>
  <si>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</si>
  <si>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</si>
  <si>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</si>
  <si>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</si>
  <si>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</si>
  <si>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</si>
  <si>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</si>
  <si>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</si>
  <si>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</si>
  <si>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</si>
  <si>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</si>
  <si>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</si>
  <si>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</si>
  <si>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</si>
  <si>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</si>
  <si>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</si>
  <si>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</si>
  <si>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</si>
  <si>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</si>
  <si>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</si>
  <si>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</si>
  <si>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</si>
  <si>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</si>
  <si>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</si>
  <si>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</si>
  <si>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</si>
  <si>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</si>
  <si>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</si>
  <si>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</si>
  <si>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</si>
  <si>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</si>
  <si>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</si>
  <si>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</si>
  <si>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</si>
  <si>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</si>
  <si>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</si>
  <si>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</si>
  <si>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</si>
  <si>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</si>
  <si>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</si>
  <si>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</si>
  <si>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</si>
  <si>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</si>
  <si>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</si>
  <si>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</si>
  <si>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</si>
  <si>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</si>
  <si>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</si>
  <si>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</si>
  <si>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</si>
  <si>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</si>
  <si>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</si>
  <si>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</si>
  <si>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</si>
  <si>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</si>
  <si>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</si>
  <si>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</si>
  <si>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</si>
  <si>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</si>
  <si>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</si>
  <si>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</si>
  <si>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</si>
  <si>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</si>
  <si>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</si>
  <si>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</si>
  <si>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</si>
  <si>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</si>
  <si>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</si>
  <si>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</si>
  <si>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</si>
  <si>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</si>
  <si>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</si>
  <si>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</si>
  <si>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</si>
  <si>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</si>
  <si>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</si>
  <si>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</si>
  <si>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</si>
  <si>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</si>
  <si>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</si>
  <si>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</si>
  <si>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</si>
  <si>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</si>
  <si>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</si>
  <si>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</si>
  <si>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</si>
  <si>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</si>
  <si>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</si>
  <si>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</si>
  <si>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</si>
  <si>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</si>
  <si>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</si>
  <si>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</si>
  <si>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</si>
  <si>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</si>
  <si>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</si>
  <si>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</si>
  <si>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</si>
  <si>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</si>
  <si>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</si>
  <si>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</si>
  <si>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</si>
  <si>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</si>
  <si>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</si>
  <si>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</si>
  <si>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</si>
  <si>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</si>
  <si>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</si>
  <si>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</si>
  <si>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</si>
  <si>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</si>
  <si>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</si>
  <si>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</si>
  <si>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</si>
  <si>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</si>
  <si>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</si>
  <si>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</si>
  <si>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</si>
  <si>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</si>
  <si>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</si>
  <si>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</si>
  <si>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</si>
  <si>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</si>
  <si>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</si>
  <si>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</si>
  <si>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</si>
  <si>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</si>
  <si>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</si>
  <si>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</si>
  <si>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</si>
  <si>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</si>
  <si>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</si>
  <si>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</si>
  <si>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</si>
  <si>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</si>
  <si>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</si>
  <si>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</si>
  <si>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</si>
  <si>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</si>
  <si>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</si>
  <si>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</si>
  <si>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</si>
  <si>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</si>
  <si>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</si>
  <si>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</si>
  <si>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</si>
  <si>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</si>
  <si>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</si>
  <si>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</si>
  <si>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</si>
  <si>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</si>
  <si>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</si>
  <si>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</si>
  <si>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</si>
  <si>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</si>
  <si>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</si>
  <si>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</si>
  <si>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</si>
  <si>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</si>
  <si>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</si>
  <si>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</si>
  <si>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</si>
  <si>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</si>
  <si>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</si>
  <si>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</si>
  <si>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</si>
  <si>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</si>
  <si>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</si>
  <si>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</si>
  <si>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</si>
  <si>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</si>
  <si>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</si>
  <si>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</si>
  <si>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</si>
  <si>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</si>
  <si>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</si>
  <si>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</si>
  <si>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</si>
  <si>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</si>
  <si>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</si>
  <si>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</si>
  <si>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</si>
  <si>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</si>
  <si>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</si>
  <si>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</si>
  <si>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</si>
  <si>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</si>
  <si>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</si>
  <si>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</si>
  <si>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</si>
  <si>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</si>
  <si>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</si>
  <si>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</si>
  <si>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</si>
  <si>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</si>
  <si>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</si>
  <si>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</si>
  <si>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</si>
  <si>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</si>
  <si>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</si>
  <si>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</si>
  <si>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</si>
  <si>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</si>
  <si>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</si>
  <si>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</si>
  <si>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</si>
  <si>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</si>
  <si>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</si>
  <si>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</si>
  <si>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</si>
  <si>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</si>
  <si>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</si>
  <si>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</si>
  <si>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</si>
  <si>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</si>
  <si>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</si>
  <si>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</si>
  <si>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</si>
  <si>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</si>
  <si>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</si>
  <si>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</si>
  <si>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</si>
  <si>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</si>
  <si>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</si>
  <si>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</si>
  <si>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</si>
  <si>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</si>
  <si>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</si>
  <si>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</si>
  <si>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</si>
  <si>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</si>
  <si>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</si>
  <si>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</si>
  <si>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</si>
  <si>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</si>
  <si>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</si>
  <si>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</si>
  <si>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</si>
  <si>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</si>
  <si>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</si>
  <si>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</si>
  <si>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</si>
  <si>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</si>
  <si>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</si>
  <si>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</si>
  <si>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</si>
  <si>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</si>
  <si>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</si>
  <si>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</si>
  <si>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</si>
  <si>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</si>
  <si>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</si>
  <si>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</si>
  <si>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</si>
  <si>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</si>
  <si>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</si>
  <si>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</si>
  <si>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</si>
  <si>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</si>
  <si>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</si>
  <si>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</si>
  <si>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</si>
  <si>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</si>
  <si>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</si>
  <si>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</si>
  <si>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</si>
  <si>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</si>
  <si>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</si>
  <si>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</si>
  <si>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</si>
  <si>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</si>
  <si>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</si>
  <si>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</si>
  <si>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</si>
  <si>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</si>
  <si>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</si>
  <si>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</si>
  <si>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</si>
  <si>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</si>
  <si>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</si>
  <si>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</si>
  <si>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</si>
  <si>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</si>
  <si>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</si>
  <si>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</si>
  <si>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</si>
  <si>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</si>
  <si>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</si>
  <si>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</si>
  <si>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</si>
  <si>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</si>
  <si>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</si>
  <si>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</si>
  <si>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</si>
  <si>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</si>
  <si>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</si>
  <si>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</si>
  <si>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</si>
  <si>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</si>
  <si>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</si>
  <si>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</si>
  <si>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</si>
  <si>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</si>
  <si>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</si>
  <si>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</si>
  <si>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</si>
  <si>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</si>
  <si>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</si>
  <si>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</si>
  <si>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</si>
  <si>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</si>
  <si>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</si>
  <si>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</si>
  <si>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</si>
  <si>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</si>
  <si>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</si>
  <si>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</si>
  <si>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</si>
  <si>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</si>
  <si>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</si>
  <si>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</si>
  <si>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</si>
  <si>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</si>
  <si>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</si>
  <si>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</si>
  <si>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</si>
  <si>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</si>
  <si>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</si>
  <si>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</si>
  <si>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</si>
  <si>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</si>
  <si>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</si>
  <si>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</si>
  <si>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</si>
  <si>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</si>
  <si>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</si>
  <si>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</si>
  <si>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</si>
  <si>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</si>
  <si>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</si>
  <si>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</si>
  <si>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</si>
  <si>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</si>
  <si>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</si>
  <si>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</si>
  <si>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</si>
  <si>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</si>
  <si>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</si>
  <si>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</si>
  <si>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</si>
  <si>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</si>
  <si>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</si>
  <si>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</si>
  <si>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</si>
  <si>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</si>
  <si>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</si>
  <si>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</si>
  <si>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</si>
  <si>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</si>
  <si>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</si>
  <si>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</si>
  <si>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</si>
  <si>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</si>
  <si>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</si>
  <si>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</si>
  <si>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</si>
  <si>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</si>
  <si>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</si>
  <si>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</si>
  <si>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</si>
  <si>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</si>
  <si>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</si>
  <si>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</si>
  <si>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</si>
  <si>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</si>
  <si>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</si>
  <si>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</si>
  <si>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</si>
  <si>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</si>
  <si>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</si>
  <si>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</si>
  <si>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</si>
  <si>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</si>
  <si>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</si>
  <si>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</si>
  <si>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</si>
  <si>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</si>
  <si>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</si>
  <si>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</si>
  <si>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</si>
  <si>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</si>
  <si>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</si>
  <si>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</si>
  <si>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</si>
  <si>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</si>
  <si>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</si>
  <si>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</si>
  <si>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</si>
  <si>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</si>
  <si>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</si>
  <si>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</si>
  <si>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</si>
  <si>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</si>
  <si>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</si>
  <si>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</si>
  <si>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</si>
  <si>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</si>
  <si>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</si>
  <si>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</si>
  <si>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</si>
  <si>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</si>
  <si>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</si>
  <si>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</si>
  <si>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</si>
  <si>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</si>
  <si>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</si>
  <si>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</si>
  <si>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</si>
  <si>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</si>
  <si>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</si>
  <si>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</si>
  <si>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</si>
  <si>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</si>
  <si>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</si>
  <si>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</si>
  <si>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</si>
  <si>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</si>
  <si>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</si>
  <si>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</si>
  <si>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</si>
  <si>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</si>
  <si>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</si>
  <si>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</si>
  <si>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</si>
  <si>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</si>
  <si>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</si>
  <si>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</si>
  <si>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</si>
  <si>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</si>
  <si>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</si>
  <si>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</si>
  <si>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</si>
  <si>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</si>
  <si>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</si>
  <si>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</si>
  <si>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</si>
  <si>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</si>
  <si>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</si>
  <si>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</si>
  <si>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</si>
  <si>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</si>
  <si>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</si>
  <si>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</si>
  <si>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</si>
  <si>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</si>
  <si>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</si>
  <si>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</si>
  <si>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</si>
  <si>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</si>
  <si>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</si>
  <si>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</si>
  <si>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</si>
  <si>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</si>
  <si>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</si>
  <si>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</si>
  <si>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</si>
  <si>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</si>
  <si>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</si>
  <si>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</si>
  <si>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</si>
  <si>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</si>
  <si>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</si>
  <si>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</si>
  <si>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</si>
  <si>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</si>
  <si>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</si>
  <si>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</si>
  <si>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</si>
  <si>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</si>
  <si>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</si>
  <si>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</si>
  <si>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</si>
  <si>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</si>
  <si>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</si>
  <si>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</si>
  <si>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</si>
  <si>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</si>
  <si>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</si>
  <si>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</si>
  <si>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</si>
  <si>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</si>
  <si>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</si>
  <si>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</si>
  <si>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</si>
  <si>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</si>
  <si>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</si>
  <si>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</si>
  <si>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</si>
  <si>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</si>
  <si>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</si>
  <si>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</si>
  <si>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</si>
  <si>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</si>
  <si>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</si>
  <si>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</si>
  <si>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</si>
  <si>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</si>
  <si>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</si>
  <si>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</si>
  <si>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</si>
  <si>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</si>
  <si>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</si>
  <si>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</si>
  <si>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</si>
  <si>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</si>
  <si>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</si>
  <si>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</si>
  <si>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</si>
  <si>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</si>
  <si>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</si>
  <si>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</si>
  <si>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</si>
  <si>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</si>
  <si>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</si>
  <si>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</si>
  <si>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</si>
  <si>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</si>
  <si>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</si>
  <si>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</si>
  <si>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</si>
  <si>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</si>
  <si>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</si>
  <si>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</si>
  <si>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</si>
  <si>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</si>
  <si>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</si>
  <si>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</si>
  <si>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</si>
  <si>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</si>
  <si>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</si>
  <si>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</si>
  <si>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</si>
  <si>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</si>
  <si>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</si>
  <si>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</si>
  <si>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</si>
  <si>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</si>
  <si>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</si>
  <si>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</si>
  <si>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</si>
  <si>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</si>
  <si>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</si>
  <si>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</si>
  <si>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</si>
  <si>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</si>
  <si>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</si>
  <si>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</si>
  <si>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</si>
  <si>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</si>
  <si>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</si>
  <si>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</si>
  <si>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</si>
  <si>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</si>
  <si>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</si>
  <si>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</si>
  <si>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</si>
  <si>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</si>
  <si>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</si>
  <si>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</si>
  <si>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</si>
  <si>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</si>
  <si>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</si>
  <si>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</si>
  <si>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</si>
  <si>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</si>
  <si>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</si>
  <si>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</si>
  <si>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</si>
  <si>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</si>
  <si>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</si>
  <si>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</si>
  <si>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</si>
  <si>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</si>
  <si>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</si>
  <si>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</si>
  <si>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</si>
  <si>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</si>
  <si>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</si>
  <si>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</si>
  <si>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</si>
  <si>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</si>
  <si>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</si>
  <si>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</si>
  <si>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</si>
  <si>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</si>
  <si>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</si>
  <si>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</si>
  <si>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</si>
  <si>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</si>
  <si>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</si>
  <si>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</si>
  <si>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</si>
  <si>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</si>
  <si>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</si>
  <si>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</si>
  <si>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</si>
  <si>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</si>
  <si>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</si>
  <si>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</si>
  <si>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</si>
  <si>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</si>
  <si>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</si>
  <si>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</si>
  <si>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</si>
  <si>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</si>
  <si>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</si>
  <si>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</si>
  <si>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</si>
  <si>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</si>
  <si>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</si>
  <si>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</si>
  <si>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</si>
  <si>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</si>
  <si>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</si>
  <si>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</si>
  <si>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</si>
  <si>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</si>
  <si>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</si>
  <si>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</si>
  <si>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</si>
  <si>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</si>
  <si>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</si>
  <si>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</si>
  <si>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</si>
  <si>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</si>
  <si>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</si>
  <si>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</si>
  <si>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</si>
  <si>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</si>
  <si>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</si>
  <si>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</si>
  <si>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</si>
  <si>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</si>
  <si>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</si>
  <si>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</si>
  <si>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</si>
  <si>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</si>
  <si>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</si>
  <si>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</si>
  <si>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</si>
  <si>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</si>
  <si>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</si>
  <si>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</si>
  <si>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</si>
  <si>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</si>
  <si>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</si>
  <si>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</si>
  <si>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</si>
  <si>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</si>
  <si>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</si>
  <si>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</si>
  <si>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</si>
  <si>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</si>
  <si>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</si>
  <si>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</si>
  <si>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</si>
  <si>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</si>
  <si>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</si>
  <si>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</si>
  <si>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</si>
  <si>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</si>
  <si>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</si>
  <si>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</si>
  <si>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</si>
  <si>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</si>
  <si>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</si>
  <si>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</si>
  <si>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</si>
  <si>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</si>
  <si>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</si>
  <si>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</si>
  <si>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</si>
  <si>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</si>
  <si>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</si>
  <si>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</si>
  <si>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</si>
  <si>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</si>
  <si>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</si>
  <si>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</si>
  <si>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</si>
  <si>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</si>
  <si>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</si>
  <si>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</si>
  <si>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</si>
  <si>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</si>
  <si>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</si>
  <si>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</si>
  <si>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</si>
  <si>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</si>
  <si>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</si>
  <si>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</si>
  <si>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</si>
  <si>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</si>
  <si>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</si>
  <si>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</si>
  <si>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</si>
  <si>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</si>
  <si>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</si>
  <si>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</si>
  <si>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</si>
  <si>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</si>
  <si>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</si>
  <si>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</si>
  <si>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</si>
  <si>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</si>
  <si>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</si>
  <si>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</si>
  <si>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</si>
  <si>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</si>
  <si>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</si>
  <si>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</si>
  <si>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</si>
  <si>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</si>
  <si>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</si>
  <si>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</si>
  <si>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</si>
  <si>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</si>
  <si>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</si>
  <si>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</si>
  <si>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</si>
  <si>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</si>
  <si>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</si>
  <si>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</si>
  <si>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</si>
  <si>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</si>
  <si>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</si>
  <si>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</si>
  <si>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</si>
  <si>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</si>
  <si>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</si>
  <si>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</si>
  <si>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</si>
  <si>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</si>
  <si>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</si>
  <si>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</si>
  <si>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</si>
  <si>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</si>
  <si>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</si>
  <si>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</si>
  <si>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</si>
  <si>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</si>
  <si>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</si>
  <si>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</si>
  <si>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</si>
  <si>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</si>
  <si>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</si>
  <si>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</si>
  <si>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</si>
  <si>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</si>
  <si>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</si>
  <si>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</si>
  <si>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</si>
  <si>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</si>
  <si>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</si>
  <si>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</si>
  <si>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</si>
  <si>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</si>
  <si>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</si>
  <si>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</si>
  <si>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</si>
  <si>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</si>
  <si>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</si>
  <si>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</si>
  <si>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</si>
  <si>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</si>
  <si>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</si>
  <si>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</si>
  <si>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</si>
  <si>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</si>
  <si>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</si>
  <si>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</si>
  <si>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</si>
  <si>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</si>
  <si>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</si>
  <si>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</si>
  <si>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</si>
  <si>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</si>
  <si>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</si>
  <si>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</si>
  <si>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</si>
  <si>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</si>
  <si>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</si>
  <si>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</si>
  <si>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</si>
  <si>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</si>
  <si>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</si>
  <si>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</si>
  <si>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</si>
  <si>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</si>
  <si>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</si>
  <si>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</si>
  <si>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</si>
  <si>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</si>
  <si>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</si>
  <si>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</si>
  <si>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</si>
  <si>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</si>
  <si>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</si>
  <si>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</si>
  <si>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</si>
  <si>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</si>
  <si>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</si>
  <si>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</si>
  <si>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</si>
  <si>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</si>
  <si>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</si>
  <si>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</si>
  <si>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</si>
  <si>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</si>
  <si>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</si>
  <si>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</si>
  <si>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</si>
  <si>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</si>
  <si>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</si>
  <si>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</si>
  <si>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</si>
  <si>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</si>
  <si>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</si>
  <si>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</si>
  <si>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</si>
  <si>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</si>
  <si>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</si>
  <si>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</si>
  <si>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</si>
  <si>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</si>
  <si>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</si>
  <si>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</si>
  <si>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</si>
  <si>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</si>
  <si>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</si>
  <si>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</si>
  <si>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</si>
  <si>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</si>
  <si>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</si>
  <si>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</si>
  <si>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</si>
  <si>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</si>
  <si>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</si>
  <si>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</si>
  <si>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</si>
  <si>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</si>
  <si>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</si>
  <si>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</si>
  <si>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</si>
  <si>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</si>
  <si>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</si>
  <si>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</si>
  <si>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</si>
  <si>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</si>
  <si>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</si>
  <si>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</si>
  <si>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</si>
  <si>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</si>
  <si>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</si>
  <si>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</si>
  <si>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</si>
  <si>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</si>
  <si>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</si>
  <si>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</si>
  <si>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</si>
  <si>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</si>
  <si>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</si>
  <si>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</si>
  <si>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</si>
  <si>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</si>
  <si>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</si>
  <si>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</si>
  <si>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</si>
  <si>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</si>
  <si>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</si>
  <si>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</si>
  <si>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</si>
  <si>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</si>
  <si>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</si>
  <si>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</si>
  <si>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</si>
  <si>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</si>
  <si>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</si>
  <si>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</si>
  <si>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</si>
  <si>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</si>
  <si>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</si>
  <si>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</si>
  <si>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</si>
  <si>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</si>
  <si>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</si>
  <si>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</si>
  <si>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</si>
  <si>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</si>
  <si>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</si>
  <si>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</si>
  <si>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</si>
  <si>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</si>
  <si>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</si>
  <si>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</si>
  <si>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</si>
  <si>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</si>
  <si>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</si>
  <si>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</si>
  <si>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</si>
  <si>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</si>
  <si>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</si>
  <si>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</si>
  <si>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</si>
  <si>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</si>
  <si>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</si>
  <si>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</si>
  <si>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</si>
  <si>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</si>
  <si>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</si>
  <si>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</si>
  <si>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</si>
  <si>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</si>
  <si>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</si>
  <si>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</si>
  <si>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</si>
  <si>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</si>
  <si>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</si>
  <si>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</si>
  <si>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</si>
  <si>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</si>
  <si>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</si>
  <si>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</si>
  <si>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</si>
  <si>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</si>
  <si>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</si>
  <si>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</si>
  <si>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</si>
  <si>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</si>
  <si>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</si>
  <si>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</si>
  <si>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</si>
  <si>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</si>
  <si>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</si>
  <si>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</si>
  <si>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</si>
  <si>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</si>
  <si>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</si>
  <si>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</si>
  <si>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</si>
  <si>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</si>
  <si>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</si>
  <si>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</si>
  <si>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</si>
  <si>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</si>
  <si>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</si>
  <si>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</si>
  <si>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</si>
  <si>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</si>
  <si>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</si>
  <si>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</si>
  <si>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</si>
  <si>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</si>
  <si>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</si>
  <si>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</si>
  <si>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</si>
  <si>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</si>
  <si>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</si>
  <si>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</si>
  <si>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</si>
  <si>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</si>
  <si>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</si>
  <si>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</si>
  <si>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</si>
  <si>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</si>
  <si>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</si>
  <si>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</si>
  <si>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</si>
  <si>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</si>
  <si>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</si>
  <si>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</si>
  <si>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</si>
  <si>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</si>
  <si>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</si>
  <si>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</si>
  <si>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</si>
  <si>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</si>
  <si>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</si>
  <si>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</si>
  <si>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</si>
  <si>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</si>
  <si>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</si>
  <si>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</si>
  <si>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</si>
  <si>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</si>
  <si>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</si>
  <si>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</si>
  <si>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</si>
  <si>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</si>
  <si>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</si>
  <si>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</si>
  <si>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</si>
  <si>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</si>
  <si>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</si>
  <si>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</si>
  <si>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</si>
  <si>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</si>
  <si>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</si>
  <si>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</si>
  <si>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</si>
  <si>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</si>
  <si>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</si>
  <si>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</si>
  <si>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</si>
  <si>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</si>
  <si>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</si>
  <si>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</si>
  <si>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</si>
  <si>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</si>
  <si>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</si>
  <si>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</si>
  <si>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</si>
  <si>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</si>
  <si>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</si>
  <si>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</si>
  <si>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</si>
  <si>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</si>
  <si>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</si>
  <si>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</si>
  <si>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</si>
  <si>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</si>
  <si>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</si>
  <si>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</si>
  <si>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</si>
  <si>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</si>
  <si>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</si>
  <si>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</si>
  <si>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</si>
  <si>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</si>
  <si>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</si>
  <si>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</si>
  <si>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</si>
  <si>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</si>
  <si>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</si>
  <si>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</si>
  <si>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</si>
  <si>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</si>
  <si>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</si>
  <si>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</si>
  <si>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</si>
  <si>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</si>
  <si>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</si>
  <si>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</si>
  <si>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</si>
  <si>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</si>
  <si>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</si>
  <si>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</si>
  <si>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</si>
  <si>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</si>
  <si>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</si>
  <si>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</si>
  <si>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</si>
  <si>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</si>
  <si>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</si>
  <si>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</si>
  <si>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</si>
  <si>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</si>
  <si>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</si>
  <si>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</si>
  <si>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</si>
  <si>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</si>
  <si>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</si>
  <si>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</si>
  <si>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</si>
  <si>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</si>
  <si>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</si>
  <si>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</si>
  <si>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</si>
  <si>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</si>
  <si>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</si>
  <si>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</si>
  <si>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</si>
  <si>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</si>
  <si>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</si>
  <si>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</si>
  <si>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</si>
  <si>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</si>
  <si>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</si>
  <si>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</si>
  <si>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</si>
  <si>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</si>
  <si>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</si>
  <si>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</si>
  <si>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</si>
  <si>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</si>
  <si>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</si>
  <si>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</si>
  <si>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</si>
  <si>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</si>
  <si>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</si>
  <si>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</si>
  <si>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</si>
  <si>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</si>
  <si>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</si>
  <si>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</si>
  <si>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</si>
  <si>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</si>
  <si>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</si>
  <si>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</si>
  <si>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</si>
  <si>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</si>
  <si>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</si>
  <si>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</si>
  <si>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</si>
  <si>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</si>
  <si>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</si>
  <si>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</si>
  <si>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</si>
  <si>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</si>
  <si>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</si>
  <si>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</si>
  <si>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</si>
  <si>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</si>
  <si>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</si>
  <si>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</si>
  <si>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</si>
  <si>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</si>
  <si>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</si>
  <si>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</si>
  <si>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</si>
  <si>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</si>
  <si>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</si>
  <si>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</si>
  <si>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</si>
  <si>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</si>
  <si>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</si>
  <si>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</si>
  <si>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</si>
  <si>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</si>
  <si>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</si>
  <si>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</si>
  <si>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</si>
  <si>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</si>
  <si>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</si>
  <si>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</si>
  <si>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</si>
  <si>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</si>
  <si>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</si>
  <si>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</si>
  <si>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</si>
  <si>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</si>
  <si>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</si>
  <si>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</si>
  <si>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</si>
  <si>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</si>
  <si>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</si>
  <si>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</si>
  <si>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</si>
  <si>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</si>
  <si>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</si>
  <si>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</si>
  <si>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</si>
  <si>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</si>
  <si>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</si>
  <si>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</si>
  <si>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</si>
  <si>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</si>
  <si>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</si>
  <si>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</si>
  <si>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</si>
  <si>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</si>
  <si>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</si>
  <si>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</si>
  <si>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</si>
  <si>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</si>
  <si>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</si>
  <si>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</si>
  <si>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</si>
  <si>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</si>
  <si>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</si>
  <si>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</si>
  <si>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</si>
  <si>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</si>
  <si>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</si>
  <si>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</si>
  <si>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</si>
  <si>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</si>
  <si>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</si>
  <si>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</si>
  <si>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</si>
  <si>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</si>
  <si>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</si>
  <si>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</si>
  <si>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</si>
  <si>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</si>
  <si>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</si>
  <si>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</si>
  <si>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</si>
  <si>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</si>
  <si>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</si>
  <si>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</si>
  <si>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</si>
  <si>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</si>
  <si>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</si>
  <si>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</si>
  <si>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</si>
  <si>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</si>
  <si>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</si>
  <si>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</si>
  <si>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</si>
  <si>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</si>
  <si>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</si>
  <si>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</si>
  <si>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</si>
  <si>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</si>
  <si>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</si>
  <si>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</si>
  <si>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</si>
  <si>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</si>
  <si>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</si>
  <si>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</si>
  <si>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</si>
  <si>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</si>
  <si>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</si>
  <si>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</si>
  <si>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</si>
  <si>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</si>
  <si>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</si>
  <si>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</si>
  <si>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</si>
  <si>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</si>
  <si>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</si>
  <si>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</si>
  <si>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</si>
  <si>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</si>
  <si>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</si>
  <si>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</si>
  <si>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</si>
  <si>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</si>
  <si>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</si>
  <si>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</si>
  <si>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</si>
  <si>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</si>
  <si>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</si>
  <si>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</si>
  <si>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</si>
  <si>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</si>
  <si>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</si>
  <si>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</si>
  <si>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</si>
  <si>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</si>
  <si>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</si>
  <si>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</si>
  <si>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</si>
  <si>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</si>
  <si>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</si>
  <si>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</si>
  <si>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</si>
  <si>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</si>
  <si>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</si>
  <si>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</si>
  <si>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</si>
  <si>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</si>
  <si>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</si>
  <si>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</si>
  <si>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</si>
  <si>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</si>
  <si>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</si>
  <si>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</si>
  <si>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</si>
  <si>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</si>
  <si>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</si>
  <si>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</si>
  <si>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</si>
  <si>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</si>
  <si>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</si>
  <si>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</si>
  <si>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</si>
  <si>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</si>
  <si>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</si>
  <si>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</si>
  <si>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</si>
  <si>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</si>
  <si>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</si>
  <si>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</si>
  <si>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</si>
  <si>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</si>
  <si>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</si>
  <si>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</si>
  <si>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</si>
  <si>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</si>
  <si>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</si>
  <si>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</si>
  <si>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</si>
  <si>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</si>
  <si>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</si>
  <si>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</si>
  <si>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</si>
  <si>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</si>
  <si>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</si>
  <si>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</si>
  <si>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</si>
  <si>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</si>
  <si>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</si>
  <si>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</si>
  <si>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</si>
  <si>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</si>
  <si>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</si>
  <si>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</si>
  <si>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</si>
  <si>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</si>
  <si>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</si>
  <si>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</si>
  <si>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</si>
  <si>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</si>
  <si>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</si>
  <si>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</si>
  <si>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</si>
  <si>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</si>
  <si>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</si>
  <si>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</si>
  <si>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</si>
  <si>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</si>
  <si>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</si>
  <si>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</si>
  <si>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</si>
  <si>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</si>
  <si>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</si>
  <si>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</si>
  <si>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</si>
  <si>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</si>
  <si>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</si>
  <si>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</si>
  <si>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</si>
  <si>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</si>
  <si>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</si>
  <si>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</si>
  <si>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</si>
  <si>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</si>
  <si>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</si>
  <si>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</si>
  <si>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</si>
  <si>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</si>
  <si>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</si>
  <si>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</si>
  <si>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</si>
  <si>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</si>
  <si>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</si>
  <si>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</si>
  <si>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</si>
  <si>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</si>
  <si>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</si>
  <si>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</si>
  <si>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</si>
  <si>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</si>
  <si>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</si>
  <si>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</si>
  <si>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</si>
  <si>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</si>
  <si>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</si>
  <si>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</si>
  <si>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</si>
  <si>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</si>
  <si>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</si>
  <si>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</si>
  <si>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</si>
  <si>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</si>
  <si>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</si>
  <si>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</si>
  <si>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</si>
  <si>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</si>
  <si>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</si>
  <si>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</si>
  <si>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</si>
  <si>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</si>
  <si>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</si>
  <si>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</si>
  <si>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</si>
  <si>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</si>
  <si>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</si>
  <si>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</si>
  <si>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</si>
  <si>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</si>
  <si>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</si>
  <si>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</si>
  <si>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</si>
  <si>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</si>
  <si>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</si>
  <si>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</si>
  <si>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</si>
  <si>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</si>
  <si>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</si>
  <si>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</si>
  <si>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</si>
  <si>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</si>
  <si>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</si>
  <si>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</si>
  <si>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</si>
  <si>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</si>
  <si>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</si>
  <si>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</si>
  <si>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</si>
  <si>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</si>
  <si>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</si>
  <si>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</si>
  <si>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</si>
  <si>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</si>
  <si>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</si>
  <si>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</si>
  <si>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</si>
  <si>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</si>
  <si>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</si>
  <si>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</si>
  <si>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</si>
  <si>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</si>
  <si>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</si>
  <si>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</si>
  <si>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</si>
  <si>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</si>
  <si>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</si>
  <si>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</si>
  <si>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</si>
  <si>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</si>
  <si>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</si>
  <si>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</si>
  <si>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</si>
  <si>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</si>
  <si>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</si>
  <si>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</si>
  <si>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</si>
  <si>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</si>
  <si>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</si>
  <si>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</si>
  <si>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</si>
  <si>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</si>
  <si>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</si>
  <si>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</si>
  <si>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</si>
  <si>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Instituto Estabilización de Precios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</si>
  <si>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</si>
  <si>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</si>
  <si>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</si>
  <si>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</si>
  <si>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</si>
  <si>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</si>
  <si>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</si>
  <si>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</si>
  <si>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</si>
  <si>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</si>
  <si>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</si>
  <si>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</si>
  <si>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</si>
  <si>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</si>
  <si>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</si>
  <si>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</si>
  <si>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</si>
  <si>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</si>
  <si>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</si>
  <si>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</si>
  <si>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</si>
  <si>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</si>
  <si>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</si>
  <si>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</si>
  <si>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</si>
  <si>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</si>
  <si>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</si>
  <si>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</si>
  <si>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</si>
  <si>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</si>
  <si>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</si>
  <si>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</si>
  <si>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</si>
  <si>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</si>
  <si>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</si>
  <si>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</si>
  <si>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</si>
  <si>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</si>
  <si>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</si>
  <si>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</si>
  <si>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</si>
  <si>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</si>
  <si>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</si>
  <si>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</si>
  <si>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</si>
  <si>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</si>
  <si>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</si>
  <si>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</si>
  <si>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</si>
  <si>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</si>
  <si>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</si>
  <si>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</si>
  <si>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</si>
  <si>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</si>
  <si>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</si>
  <si>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</si>
  <si>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</si>
  <si>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</si>
  <si>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</si>
  <si>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</si>
  <si>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</si>
  <si>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</si>
  <si>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</si>
  <si>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</si>
  <si>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</si>
  <si>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</si>
  <si>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</si>
  <si>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</si>
  <si>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</si>
  <si>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</si>
  <si>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</si>
  <si>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</si>
  <si>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</si>
  <si>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</si>
  <si>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</si>
  <si>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</si>
  <si>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</si>
  <si>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</si>
  <si>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</si>
  <si>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</si>
  <si>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</si>
  <si>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</si>
  <si>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</si>
  <si>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</si>
  <si>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</si>
  <si>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</si>
  <si>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</si>
  <si>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</si>
  <si>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</si>
  <si>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</si>
  <si>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</si>
  <si>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</si>
  <si>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</si>
  <si>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</si>
  <si>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</si>
  <si>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</si>
  <si>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</si>
  <si>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</si>
  <si>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</si>
  <si>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</si>
  <si>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</si>
  <si>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</si>
  <si>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</si>
  <si>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</si>
  <si>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</si>
  <si>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</si>
  <si>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</si>
  <si>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</si>
  <si>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</si>
  <si>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</si>
  <si>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</si>
  <si>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</si>
  <si>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</si>
  <si>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</si>
  <si>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</si>
  <si>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</si>
  <si>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</si>
  <si>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</si>
  <si>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</si>
  <si>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</si>
  <si>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</si>
  <si>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</si>
  <si>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</si>
  <si>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</si>
  <si>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</si>
  <si>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</si>
  <si>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</si>
  <si>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</si>
  <si>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</si>
  <si>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</si>
  <si>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</si>
  <si>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</si>
  <si>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</si>
  <si>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</si>
  <si>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</si>
  <si>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</si>
  <si>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</si>
  <si>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</si>
  <si>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</si>
  <si>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</si>
  <si>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</si>
  <si>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</si>
  <si>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</si>
  <si>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</si>
  <si>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</si>
  <si>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</si>
  <si>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</si>
  <si>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</si>
  <si>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</si>
  <si>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</si>
  <si>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</si>
  <si>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</si>
  <si>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</si>
  <si>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</si>
  <si>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</si>
  <si>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</si>
  <si>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</si>
  <si>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</si>
  <si>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</si>
  <si>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</si>
  <si>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</si>
  <si>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</si>
  <si>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</si>
  <si>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</si>
  <si>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</si>
  <si>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</si>
  <si>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</si>
  <si>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</si>
  <si>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</si>
  <si>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</si>
  <si>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</si>
  <si>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</si>
  <si>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</si>
  <si>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</si>
  <si>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</si>
  <si>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</si>
  <si>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</si>
  <si>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</si>
  <si>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</si>
  <si>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</si>
  <si>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</si>
  <si>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</si>
  <si>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</si>
  <si>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</si>
  <si>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</si>
  <si>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</si>
  <si>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</si>
  <si>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</si>
  <si>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</si>
  <si>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</si>
  <si>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</si>
  <si>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</si>
  <si>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</si>
  <si>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</si>
  <si>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</si>
  <si>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</si>
  <si>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</si>
  <si>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</si>
  <si>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</si>
  <si>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</si>
  <si>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</si>
  <si>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</si>
  <si>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</si>
  <si>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</si>
  <si>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</si>
  <si>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</si>
  <si>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</si>
  <si>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</si>
  <si>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</si>
  <si>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</si>
  <si>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</si>
  <si>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</si>
  <si>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</si>
  <si>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</si>
  <si>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</si>
  <si>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</si>
  <si>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</si>
  <si>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</si>
  <si>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</si>
  <si>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</si>
  <si>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</si>
  <si>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</si>
  <si>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</si>
  <si>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</si>
  <si>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</si>
  <si>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</si>
  <si>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</si>
  <si>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</si>
  <si>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</si>
  <si>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</si>
  <si>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</si>
  <si>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</si>
  <si>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</si>
  <si>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</si>
  <si>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</si>
  <si>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</si>
  <si>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</si>
  <si>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</si>
  <si>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</si>
  <si>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</si>
  <si>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</si>
  <si>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</si>
  <si>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</si>
  <si>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</si>
  <si>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</si>
  <si>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</si>
  <si>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</si>
  <si>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</si>
  <si>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</si>
  <si>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</si>
  <si>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</si>
  <si>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</si>
  <si>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</si>
  <si>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</si>
  <si>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</si>
  <si>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</si>
  <si>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</si>
  <si>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</si>
  <si>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</si>
  <si>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</si>
  <si>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</si>
  <si>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</si>
  <si>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</si>
  <si>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</si>
  <si>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</si>
  <si>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</si>
  <si>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</si>
  <si>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</si>
  <si>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</si>
  <si>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</si>
  <si>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</si>
  <si>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</si>
  <si>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</si>
  <si>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</si>
  <si>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</si>
  <si>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</si>
  <si>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</si>
  <si>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</si>
  <si>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</si>
  <si>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</si>
  <si>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</si>
  <si>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</si>
  <si>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</si>
  <si>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</si>
  <si>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</si>
  <si>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</si>
  <si>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</si>
  <si>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</si>
  <si>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</si>
  <si>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</si>
  <si>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</si>
  <si>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</si>
  <si>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</si>
  <si>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</si>
  <si>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</si>
  <si>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</si>
  <si>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</si>
  <si>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</si>
  <si>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</si>
  <si>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</si>
  <si>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</si>
  <si>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</si>
  <si>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</si>
  <si>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</si>
  <si>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</si>
  <si>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</si>
  <si>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</si>
  <si>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</si>
  <si>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</si>
  <si>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</si>
  <si>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</si>
  <si>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</si>
  <si>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</si>
  <si>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</si>
  <si>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</si>
  <si>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</si>
  <si>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</si>
  <si>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</si>
  <si>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</si>
  <si>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</si>
  <si>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</si>
  <si>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</si>
  <si>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</si>
  <si>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</si>
  <si>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</si>
  <si>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</si>
  <si>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</si>
  <si>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</si>
  <si>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</si>
  <si>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</si>
  <si>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</si>
  <si>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</si>
  <si>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</si>
  <si>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</si>
  <si>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</si>
  <si>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</si>
  <si>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</si>
  <si>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</si>
  <si>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</si>
  <si>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</si>
  <si>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</si>
  <si>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</si>
  <si>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</si>
  <si>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</si>
  <si>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</si>
  <si>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</si>
  <si>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</si>
  <si>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</si>
  <si>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</si>
  <si>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</si>
  <si>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</si>
  <si>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</si>
  <si>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</si>
  <si>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</si>
  <si>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</si>
  <si>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</si>
  <si>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</si>
  <si>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</si>
  <si>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</si>
  <si>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</si>
  <si>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</si>
  <si>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</si>
  <si>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</si>
  <si>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</si>
  <si>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</si>
  <si>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</si>
  <si>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</si>
  <si>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</si>
  <si>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</si>
  <si>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</si>
  <si>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</si>
  <si>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</si>
  <si>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</si>
  <si>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</si>
  <si>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</si>
  <si>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</si>
  <si>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</si>
  <si>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</si>
  <si>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</si>
  <si>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</si>
  <si>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</si>
  <si>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</si>
  <si>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</si>
  <si>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</si>
  <si>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</si>
  <si>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</si>
  <si>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</si>
  <si>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</si>
  <si>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</si>
  <si>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</si>
  <si>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</si>
  <si>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</si>
  <si>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</si>
  <si>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</si>
  <si>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</si>
  <si>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</si>
  <si>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</si>
  <si>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</si>
  <si>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</si>
  <si>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</si>
  <si>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</si>
  <si>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</si>
  <si>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</si>
  <si>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</si>
  <si>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</si>
  <si>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</si>
  <si>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</si>
  <si>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</si>
  <si>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</si>
  <si>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</si>
  <si>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</si>
  <si>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</si>
  <si>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</si>
  <si>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</si>
  <si>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</si>
  <si>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</si>
  <si>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</si>
  <si>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</si>
  <si>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</si>
  <si>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</si>
  <si>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</si>
  <si>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</si>
  <si>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</si>
  <si>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</si>
  <si>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</si>
  <si>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</si>
  <si>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</si>
  <si>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</si>
  <si>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</si>
  <si>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</si>
  <si>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</si>
  <si>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</si>
  <si>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</si>
  <si>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</si>
  <si>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</si>
  <si>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</si>
  <si>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</si>
  <si>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</si>
  <si>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</si>
  <si>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</si>
  <si>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</si>
  <si>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</si>
  <si>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</si>
  <si>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</si>
  <si>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</si>
  <si>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</si>
  <si>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</si>
  <si>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</si>
  <si>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</si>
  <si>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</si>
  <si>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</si>
  <si>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</si>
  <si>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</si>
  <si>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</si>
  <si>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</si>
  <si>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</si>
  <si>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</si>
  <si>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</si>
  <si>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</si>
  <si>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</si>
  <si>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</si>
  <si>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</si>
  <si>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</si>
  <si>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</si>
  <si>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</si>
  <si>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</si>
  <si>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</si>
  <si>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</si>
  <si>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</si>
  <si>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</si>
  <si>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</si>
  <si>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</si>
  <si>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</si>
  <si>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</si>
  <si>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</si>
  <si>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</si>
  <si>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</si>
  <si>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</si>
  <si>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</si>
  <si>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</si>
  <si>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</si>
  <si>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</si>
  <si>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</si>
  <si>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</si>
  <si>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</si>
  <si>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</si>
  <si>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</si>
  <si>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</si>
  <si>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</si>
  <si>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</si>
  <si>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</si>
  <si>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</si>
  <si>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</si>
  <si>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</si>
  <si>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</si>
  <si>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</si>
  <si>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</si>
  <si>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</si>
  <si>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</si>
  <si>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</si>
  <si>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</si>
  <si>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</si>
  <si>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</si>
  <si>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</si>
  <si>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</si>
  <si>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</si>
  <si>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</si>
  <si>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</si>
  <si>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</si>
  <si>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</si>
  <si>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</si>
  <si>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</si>
  <si>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</si>
  <si>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</si>
  <si>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</si>
  <si>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</si>
  <si>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</si>
  <si>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</si>
  <si>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</si>
  <si>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</si>
  <si>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</si>
  <si>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</si>
  <si>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</si>
  <si>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</si>
  <si>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</si>
  <si>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</si>
  <si>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</si>
  <si>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</si>
  <si>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</si>
  <si>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</si>
  <si>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</si>
  <si>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</si>
  <si>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</si>
  <si>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</si>
  <si>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</si>
  <si>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</si>
  <si>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</si>
  <si>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</si>
  <si>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</si>
  <si>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</si>
  <si>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</si>
  <si>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</si>
  <si>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</si>
  <si>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</si>
  <si>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</si>
  <si>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</si>
  <si>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</si>
  <si>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</si>
  <si>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</si>
  <si>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</si>
  <si>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</si>
  <si>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</si>
  <si>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</si>
  <si>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</si>
  <si>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</si>
  <si>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</si>
  <si>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</si>
  <si>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</si>
  <si>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</si>
  <si>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</si>
  <si>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</si>
  <si>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</si>
  <si>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</si>
  <si>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</si>
  <si>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</si>
  <si>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</si>
  <si>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</si>
  <si>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</si>
  <si>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</si>
  <si>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</si>
  <si>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</si>
  <si>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</si>
  <si>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</si>
  <si>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</si>
  <si>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</si>
  <si>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</si>
  <si>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</si>
  <si>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</si>
  <si>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</si>
  <si>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</si>
  <si>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</si>
  <si>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</si>
  <si>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</si>
  <si>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</si>
  <si>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</si>
  <si>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</si>
  <si>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</si>
  <si>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</si>
  <si>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</si>
  <si>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</si>
  <si>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</si>
  <si>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</si>
  <si>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</si>
  <si>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</si>
  <si>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</si>
  <si>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</si>
  <si>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</si>
  <si>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</si>
  <si>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</si>
  <si>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</si>
  <si>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</si>
  <si>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</si>
  <si>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</si>
  <si>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</si>
  <si>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</si>
  <si>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</si>
  <si>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</si>
  <si>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</si>
  <si>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</si>
  <si>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</si>
  <si>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</si>
  <si>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</si>
  <si>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</si>
  <si>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</si>
  <si>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</si>
  <si>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</si>
  <si>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</si>
  <si>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</si>
  <si>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</si>
  <si>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</si>
  <si>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</si>
  <si>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</si>
  <si>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</si>
  <si>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</si>
  <si>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</si>
  <si>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</si>
  <si>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</si>
  <si>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</si>
  <si>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</si>
  <si>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</si>
  <si>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</si>
  <si>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</si>
  <si>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</si>
  <si>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</si>
  <si>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</si>
  <si>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</si>
  <si>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</si>
  <si>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</si>
  <si>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</si>
  <si>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</si>
  <si>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</si>
  <si>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</si>
  <si>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</si>
  <si>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</si>
  <si>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</si>
  <si>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</si>
  <si>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</si>
  <si>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</si>
  <si>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</si>
  <si>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</si>
  <si>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</si>
  <si>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</si>
  <si>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</si>
  <si>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</si>
  <si>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</si>
  <si>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</si>
  <si>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</si>
  <si>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</si>
  <si>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</si>
  <si>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</si>
  <si>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</si>
  <si>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</si>
  <si>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</si>
  <si>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</si>
  <si>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</si>
  <si>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</si>
  <si>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</si>
  <si>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</si>
  <si>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</si>
  <si>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</si>
  <si>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</si>
  <si>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</si>
  <si>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</si>
  <si>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</si>
  <si>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</si>
  <si>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</si>
  <si>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</si>
  <si>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</si>
  <si>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</si>
  <si>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</si>
  <si>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</si>
  <si>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</si>
  <si>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</si>
  <si>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</si>
  <si>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</si>
  <si>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</si>
  <si>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</si>
  <si>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</si>
  <si>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</si>
  <si>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</si>
  <si>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</si>
  <si>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</si>
  <si>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</si>
  <si>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</si>
  <si>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</si>
  <si>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</si>
  <si>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</si>
  <si>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</si>
  <si>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</si>
  <si>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</si>
  <si>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</si>
  <si>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</si>
  <si>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</si>
  <si>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</si>
  <si>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</si>
  <si>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</si>
  <si>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</si>
  <si>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</si>
  <si>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</si>
  <si>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</si>
  <si>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</si>
  <si>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</si>
  <si>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</si>
  <si>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</si>
  <si>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</si>
  <si>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</si>
  <si>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</si>
  <si>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</si>
  <si>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</si>
  <si>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</si>
  <si>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</si>
  <si>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</si>
  <si>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</si>
  <si>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</si>
  <si>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</si>
  <si>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</si>
  <si>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</si>
  <si>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</si>
  <si>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</si>
  <si>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</si>
  <si>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</si>
  <si>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</si>
  <si>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</si>
  <si>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</si>
  <si>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</si>
  <si>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</si>
  <si>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</si>
  <si>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</si>
  <si>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</si>
  <si>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</si>
  <si>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</si>
  <si>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</si>
  <si>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</si>
  <si>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</si>
  <si>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</si>
  <si>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</si>
  <si>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</si>
  <si>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</si>
  <si>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</si>
  <si>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</si>
  <si>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</si>
  <si>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</si>
  <si>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</si>
  <si>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</si>
  <si>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</si>
  <si>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</si>
  <si>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</si>
  <si>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</si>
  <si>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</si>
  <si>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</si>
  <si>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</si>
  <si>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</si>
  <si>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</si>
  <si>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</si>
  <si>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</si>
  <si>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</si>
  <si>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</si>
  <si>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</si>
  <si>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</si>
  <si>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</si>
  <si>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</si>
  <si>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</si>
  <si>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</si>
  <si>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</si>
  <si>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</si>
  <si>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</si>
  <si>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</si>
  <si>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</si>
  <si>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</si>
  <si>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</si>
  <si>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</si>
  <si>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</si>
  <si>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</si>
  <si>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</si>
  <si>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</si>
  <si>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</si>
  <si>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</si>
  <si>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</si>
  <si>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</si>
  <si>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</si>
  <si>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</si>
  <si>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</si>
  <si>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</si>
  <si>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</si>
  <si>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</si>
  <si>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</si>
  <si>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</si>
  <si>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</si>
  <si>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</si>
  <si>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</si>
  <si>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</si>
  <si>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</si>
  <si>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</si>
  <si>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</si>
  <si>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</si>
  <si>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</si>
  <si>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</si>
  <si>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</si>
  <si>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</si>
  <si>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</si>
  <si>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</si>
  <si>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</si>
  <si>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</si>
  <si>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</si>
  <si>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</si>
  <si>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</si>
  <si>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</si>
  <si>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</si>
  <si>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</si>
  <si>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</si>
  <si>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</si>
  <si>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</si>
  <si>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</si>
  <si>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</si>
  <si>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</si>
  <si>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</si>
  <si>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</si>
  <si>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</si>
  <si>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</si>
  <si>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</si>
  <si>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</si>
  <si>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</si>
  <si>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</si>
  <si>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</si>
  <si>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</si>
  <si>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</si>
  <si>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</si>
  <si>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</si>
  <si>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</si>
  <si>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</si>
  <si>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</si>
  <si>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</si>
  <si>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</si>
  <si>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</si>
  <si>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</si>
  <si>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</si>
  <si>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</si>
  <si>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</si>
  <si>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</si>
  <si>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</si>
  <si>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</si>
  <si>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</si>
  <si>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</si>
  <si>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</si>
  <si>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</si>
  <si>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</si>
  <si>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</si>
  <si>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</si>
  <si>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</si>
  <si>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</si>
  <si>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</si>
  <si>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</si>
  <si>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</si>
  <si>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</si>
  <si>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</si>
  <si>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</si>
  <si>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</si>
  <si>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</si>
  <si>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</si>
  <si>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</si>
  <si>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</si>
  <si>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</si>
  <si>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</si>
  <si>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</si>
  <si>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</si>
  <si>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</si>
  <si>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</si>
  <si>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</si>
  <si>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</si>
  <si>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</si>
  <si>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</si>
  <si>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</si>
  <si>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</si>
  <si>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</si>
  <si>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</si>
  <si>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</si>
  <si>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</si>
  <si>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</si>
  <si>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</si>
  <si>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</si>
  <si>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</si>
  <si>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</si>
  <si>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</si>
  <si>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</si>
  <si>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</si>
  <si>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</si>
  <si>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</si>
  <si>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</si>
  <si>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</si>
  <si>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</si>
  <si>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</si>
  <si>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</si>
  <si>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</si>
  <si>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</si>
  <si>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</si>
  <si>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</si>
  <si>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</si>
  <si>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</si>
  <si>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</si>
  <si>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</si>
  <si>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</si>
  <si>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</si>
  <si>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</si>
  <si>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</si>
  <si>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</si>
  <si>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</si>
  <si>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</si>
  <si>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</si>
  <si>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</si>
  <si>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</si>
  <si>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</si>
  <si>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</si>
  <si>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</si>
  <si>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</si>
  <si>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</si>
  <si>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</si>
  <si>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</si>
  <si>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</si>
  <si>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</si>
  <si>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</si>
  <si>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</si>
  <si>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</si>
  <si>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</si>
  <si>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</si>
  <si>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</si>
  <si>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</si>
  <si>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</si>
  <si>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</si>
  <si>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</si>
  <si>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</si>
  <si>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</si>
  <si>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</si>
  <si>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</si>
  <si>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</si>
  <si>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</si>
  <si>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</si>
  <si>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</si>
  <si>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</si>
  <si>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</si>
  <si>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</si>
  <si>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</si>
  <si>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</si>
  <si>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</si>
  <si>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</si>
  <si>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</si>
  <si>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</si>
  <si>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</si>
  <si>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</si>
  <si>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</si>
  <si>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</si>
  <si>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</si>
  <si>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</si>
  <si>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</si>
  <si>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</si>
  <si>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</si>
  <si>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</si>
  <si>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</si>
  <si>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</si>
  <si>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</si>
  <si>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</si>
  <si>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</si>
  <si>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</si>
  <si>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</si>
  <si>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</si>
  <si>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</si>
  <si>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</si>
  <si>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</si>
  <si>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</si>
  <si>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</si>
  <si>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</si>
  <si>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</si>
  <si>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</si>
  <si>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</si>
  <si>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</si>
  <si>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</si>
  <si>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</si>
  <si>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</si>
  <si>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</si>
  <si>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</si>
  <si>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</si>
  <si>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</si>
  <si>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</si>
  <si>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</si>
  <si>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</si>
  <si>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</si>
  <si>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</si>
  <si>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</si>
  <si>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</si>
  <si>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</si>
  <si>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</si>
  <si>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</si>
  <si>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</si>
  <si>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</si>
  <si>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</si>
  <si>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</si>
  <si>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</si>
  <si>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</si>
  <si>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</si>
  <si>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</si>
  <si>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</si>
  <si>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</si>
  <si>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</si>
  <si>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</si>
  <si>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</si>
  <si>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</si>
  <si>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</si>
  <si>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</si>
  <si>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</si>
  <si>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</si>
  <si>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</si>
  <si>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</si>
  <si>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</si>
  <si>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</si>
  <si>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</si>
  <si>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</si>
  <si>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</si>
  <si>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</si>
  <si>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</si>
  <si>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</si>
  <si>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</si>
  <si>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</si>
  <si>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</si>
  <si>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</si>
  <si>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</si>
  <si>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</si>
  <si>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</si>
  <si>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</si>
  <si>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</si>
  <si>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</si>
  <si>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</si>
  <si>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</si>
  <si>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</si>
  <si>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</si>
  <si>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</si>
  <si>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</si>
  <si>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</si>
  <si>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</si>
  <si>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</si>
  <si>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</si>
  <si>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</si>
  <si>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</si>
  <si>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</si>
  <si>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</si>
  <si>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</si>
  <si>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</si>
  <si>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</si>
  <si>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</si>
  <si>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</si>
  <si>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</si>
  <si>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</si>
  <si>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</si>
  <si>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</si>
  <si>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</si>
  <si>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</si>
  <si>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</si>
  <si>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</si>
  <si>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</si>
  <si>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</si>
  <si>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</si>
  <si>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</si>
  <si>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</si>
  <si>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</si>
  <si>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</si>
  <si>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</si>
  <si>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</si>
  <si>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</si>
  <si>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</si>
  <si>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</si>
  <si>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</si>
  <si>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</si>
  <si>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</si>
  <si>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</si>
  <si>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</si>
  <si>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</si>
  <si>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</si>
  <si>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</si>
  <si>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</si>
  <si>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</si>
  <si>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</si>
  <si>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</si>
  <si>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</si>
  <si>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</si>
  <si>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</si>
  <si>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</si>
  <si>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</si>
  <si>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</si>
  <si>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</si>
  <si>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</si>
  <si>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</si>
  <si>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</si>
  <si>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</si>
  <si>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</si>
  <si>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</si>
  <si>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</si>
  <si>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</si>
  <si>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</si>
  <si>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</si>
  <si>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</si>
  <si>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</si>
  <si>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</si>
  <si>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</si>
  <si>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</si>
  <si>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</si>
  <si>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</si>
  <si>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</si>
  <si>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</si>
  <si>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</si>
  <si>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</si>
  <si>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</si>
  <si>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</si>
  <si>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</si>
  <si>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</si>
  <si>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</si>
  <si>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</si>
  <si>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</si>
  <si>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</si>
  <si>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</si>
  <si>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</si>
  <si>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</si>
  <si>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</si>
  <si>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</si>
  <si>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</si>
  <si>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</si>
  <si>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</si>
  <si>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</si>
  <si>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</si>
  <si>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</si>
  <si>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</si>
  <si>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</si>
  <si>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</si>
  <si>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</si>
  <si>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</si>
  <si>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</si>
  <si>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</si>
  <si>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</si>
  <si>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</si>
  <si>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</si>
  <si>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</si>
  <si>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</si>
  <si>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</si>
  <si>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</si>
  <si>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</si>
  <si>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</si>
  <si>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</si>
  <si>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</si>
  <si>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</si>
  <si>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</si>
  <si>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</si>
  <si>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</si>
  <si>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</si>
  <si>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</si>
  <si>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</si>
  <si>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</si>
  <si>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</si>
  <si>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</si>
  <si>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</si>
  <si>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</si>
  <si>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</si>
  <si>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</si>
  <si>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</si>
  <si>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</si>
  <si>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</si>
  <si>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</si>
  <si>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</si>
  <si>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</si>
  <si>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</si>
  <si>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</si>
  <si>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</si>
  <si>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</si>
  <si>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</si>
  <si>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</si>
  <si>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</si>
  <si>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</si>
  <si>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</si>
  <si>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</si>
  <si>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</si>
  <si>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</si>
  <si>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</si>
  <si>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</si>
  <si>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</si>
  <si>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</si>
  <si>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</si>
  <si>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</si>
  <si>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</si>
  <si>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</si>
  <si>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</si>
  <si>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</si>
  <si>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</si>
  <si>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</si>
  <si>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</si>
  <si>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</si>
  <si>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</si>
  <si>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</si>
  <si>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</si>
  <si>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</si>
  <si>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</si>
  <si>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</si>
  <si>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</si>
  <si>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</si>
  <si>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</si>
  <si>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</si>
  <si>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</si>
  <si>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</si>
  <si>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</si>
  <si>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</si>
  <si>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</si>
  <si>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</si>
  <si>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</si>
  <si>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</si>
  <si>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</si>
  <si>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</si>
  <si>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</si>
  <si>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</si>
  <si>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</si>
  <si>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</si>
  <si>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</si>
  <si>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</si>
  <si>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</si>
  <si>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</si>
  <si>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</si>
  <si>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</si>
  <si>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</si>
  <si>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</si>
  <si>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</si>
  <si>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</si>
  <si>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</si>
  <si>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</si>
  <si>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</si>
  <si>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</si>
  <si>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</si>
  <si>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</si>
  <si>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</si>
  <si>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</si>
  <si>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</si>
  <si>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</si>
  <si>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</si>
  <si>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</si>
  <si>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</si>
  <si>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</si>
  <si>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</si>
  <si>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</si>
  <si>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</si>
  <si>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</si>
  <si>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</si>
  <si>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</si>
  <si>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</si>
  <si>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</si>
  <si>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</si>
  <si>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</si>
  <si>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</si>
  <si>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</si>
  <si>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</si>
  <si>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</si>
  <si>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</si>
  <si>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</si>
  <si>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</si>
  <si>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</si>
  <si>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</si>
  <si>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</si>
  <si>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</si>
  <si>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</si>
  <si>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</si>
  <si>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</si>
  <si>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</si>
  <si>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</si>
  <si>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</si>
  <si>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</si>
  <si>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</si>
  <si>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</si>
  <si>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</si>
  <si>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</si>
  <si>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</si>
  <si>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</si>
  <si>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</si>
  <si>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</si>
  <si>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</si>
  <si>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</si>
  <si>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</si>
  <si>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</si>
  <si>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</si>
  <si>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</si>
  <si>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</si>
  <si>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</si>
  <si>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</si>
  <si>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</si>
  <si>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</si>
  <si>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</si>
  <si>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</si>
  <si>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</si>
  <si>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</si>
  <si>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</si>
  <si>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</si>
  <si>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</si>
  <si>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</si>
  <si>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</si>
  <si>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</si>
  <si>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</si>
  <si>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</si>
  <si>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</si>
  <si>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</si>
  <si>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</si>
  <si>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</si>
  <si>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</si>
  <si>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</si>
  <si>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</si>
  <si>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</si>
  <si>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</si>
  <si>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</si>
  <si>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</si>
  <si>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</si>
  <si>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</si>
  <si>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</si>
  <si>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</si>
  <si>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</si>
  <si>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</si>
  <si>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</si>
  <si>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</si>
  <si>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</si>
  <si>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</si>
  <si>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</si>
  <si>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</si>
  <si>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</si>
  <si>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</si>
  <si>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</si>
  <si>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</si>
  <si>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</si>
  <si>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</si>
  <si>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</si>
  <si>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</si>
  <si>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</si>
  <si>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</si>
  <si>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</si>
  <si>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</si>
  <si>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</si>
  <si>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</si>
  <si>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</si>
  <si>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</si>
  <si>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</si>
  <si>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</si>
  <si>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</si>
  <si>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</si>
  <si>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</si>
  <si>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</si>
  <si>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</si>
  <si>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</si>
  <si>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</si>
  <si>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</si>
  <si>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</si>
  <si>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</si>
  <si>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</si>
  <si>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</si>
  <si>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</si>
  <si>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</si>
  <si>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</si>
  <si>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</si>
  <si>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</si>
  <si>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</si>
  <si>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</si>
  <si>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</si>
  <si>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</si>
  <si>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</si>
  <si>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</si>
  <si>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</si>
  <si>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</si>
  <si>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</si>
  <si>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</si>
  <si>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</si>
  <si>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</si>
  <si>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</si>
  <si>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</si>
  <si>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</si>
  <si>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</si>
  <si>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</si>
  <si>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</si>
  <si>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</si>
  <si>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</si>
  <si>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</si>
  <si>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</si>
  <si>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</si>
  <si>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</si>
  <si>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</si>
  <si>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</si>
  <si>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</si>
  <si>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</si>
  <si>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</si>
  <si>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</si>
  <si>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</si>
  <si>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</si>
  <si>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</si>
  <si>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</si>
  <si>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</si>
  <si>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</si>
  <si>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</si>
  <si>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</si>
  <si>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</si>
  <si>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</si>
  <si>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</si>
  <si>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</si>
  <si>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</si>
  <si>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</si>
  <si>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</si>
  <si>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</si>
  <si>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</si>
  <si>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</si>
  <si>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</si>
  <si>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</si>
  <si>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</si>
  <si>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</si>
  <si>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</si>
  <si>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</si>
  <si>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</si>
  <si>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</si>
  <si>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</si>
  <si>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</si>
  <si>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</si>
  <si>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</si>
  <si>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</si>
  <si>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</si>
  <si>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</si>
  <si>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</si>
  <si>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</si>
  <si>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</si>
  <si>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</si>
  <si>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</si>
  <si>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</si>
  <si>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</si>
  <si>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</si>
  <si>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</si>
  <si>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</si>
  <si>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</si>
  <si>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</si>
  <si>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</si>
  <si>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</si>
  <si>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</si>
  <si>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</si>
  <si>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</si>
  <si>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</si>
  <si>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</si>
  <si>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</si>
  <si>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</si>
  <si>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</si>
  <si>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</si>
  <si>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</si>
  <si>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</si>
  <si>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</si>
  <si>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</si>
  <si>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</si>
  <si>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</si>
  <si>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</si>
  <si>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</si>
  <si>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</si>
  <si>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</si>
  <si>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</si>
  <si>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</si>
  <si>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</si>
  <si>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</si>
  <si>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</si>
  <si>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</si>
  <si>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</si>
  <si>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</si>
  <si>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</si>
  <si>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</si>
  <si>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</si>
  <si>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</si>
  <si>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</si>
  <si>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</si>
  <si>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</si>
  <si>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</si>
  <si>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</si>
  <si>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</si>
  <si>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</si>
  <si>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</si>
  <si>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</si>
  <si>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</si>
  <si>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</si>
  <si>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</si>
  <si>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</si>
  <si>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</si>
  <si>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</si>
  <si>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</si>
  <si>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</si>
  <si>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</si>
  <si>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</si>
  <si>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</si>
  <si>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</si>
  <si>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</si>
  <si>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</si>
  <si>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</si>
  <si>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</si>
  <si>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</si>
  <si>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</si>
  <si>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</si>
  <si>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</si>
  <si>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</si>
  <si>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</si>
  <si>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</si>
  <si>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</si>
  <si>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</si>
  <si>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</si>
  <si>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</si>
  <si>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</si>
  <si>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</si>
  <si>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</si>
  <si>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</si>
  <si>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</si>
  <si>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</si>
  <si>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</si>
  <si>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</si>
  <si>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</si>
  <si>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</si>
  <si>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</si>
  <si>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</si>
  <si>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</si>
  <si>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</si>
  <si>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</si>
  <si>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</si>
  <si>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</si>
  <si>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</si>
  <si>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</si>
  <si>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</si>
  <si>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</si>
  <si>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</si>
  <si>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</si>
  <si>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</si>
  <si>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</si>
  <si>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</si>
  <si>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</si>
  <si>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</si>
  <si>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</si>
  <si>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</si>
  <si>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</si>
  <si>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</si>
  <si>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</si>
  <si>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</si>
  <si>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</si>
  <si>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</si>
  <si>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</si>
  <si>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</si>
  <si>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</si>
  <si>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</si>
  <si>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</si>
  <si>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</si>
  <si>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</si>
  <si>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</si>
  <si>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</si>
  <si>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</si>
  <si>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</si>
  <si>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</si>
  <si>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</si>
  <si>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</si>
  <si>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</si>
  <si>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</si>
  <si>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</si>
  <si>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</si>
  <si>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</si>
  <si>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</si>
  <si>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</si>
  <si>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</si>
  <si>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</si>
  <si>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</si>
  <si>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</si>
  <si>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</si>
  <si>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</si>
  <si>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</si>
  <si>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</si>
  <si>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</si>
  <si>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</si>
  <si>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</si>
  <si>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</si>
  <si>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</si>
  <si>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</si>
  <si>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</si>
  <si>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</si>
  <si>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</si>
  <si>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</si>
  <si>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</si>
  <si>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</si>
  <si>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</si>
  <si>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</si>
  <si>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</si>
  <si>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</si>
  <si>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</si>
  <si>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</si>
  <si>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</si>
  <si>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</si>
  <si>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</si>
  <si>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</si>
  <si>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</si>
  <si>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</si>
  <si>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</si>
  <si>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</si>
  <si>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</si>
  <si>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</si>
  <si>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</si>
  <si>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</si>
  <si>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</si>
  <si>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</si>
  <si>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</si>
  <si>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</si>
  <si>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</si>
  <si>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</si>
  <si>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</si>
  <si>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</si>
  <si>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</si>
  <si>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</si>
  <si>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</si>
  <si>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</si>
  <si>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</si>
  <si>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</si>
  <si>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</si>
  <si>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</si>
  <si>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</si>
  <si>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</si>
  <si>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</si>
  <si>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</si>
  <si>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</si>
  <si>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</si>
  <si>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</si>
  <si>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</si>
  <si>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</si>
  <si>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</si>
  <si>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</si>
  <si>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</si>
  <si>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</si>
  <si>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</si>
  <si>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</si>
  <si>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</si>
  <si>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</si>
  <si>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</si>
  <si>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</si>
  <si>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</si>
  <si>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</si>
  <si>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</si>
  <si>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</si>
  <si>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</si>
  <si>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</si>
  <si>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</si>
  <si>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</si>
  <si>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</si>
  <si>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</si>
  <si>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</si>
  <si>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</si>
  <si>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</si>
  <si>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</si>
  <si>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</si>
  <si>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</si>
  <si>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</si>
  <si>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</si>
  <si>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</si>
  <si>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</si>
  <si>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</si>
  <si>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</si>
  <si>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</si>
  <si>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</si>
  <si>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</si>
  <si>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</si>
  <si>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</si>
  <si>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</si>
  <si>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</si>
  <si>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</si>
  <si>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</si>
  <si>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</si>
  <si>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</si>
  <si>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</si>
  <si>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</si>
  <si>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</si>
  <si>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</si>
  <si>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</si>
  <si>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</si>
  <si>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</si>
  <si>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</si>
  <si>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</si>
  <si>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</si>
  <si>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</si>
  <si>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</si>
  <si>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</si>
  <si>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</si>
  <si>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</si>
  <si>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</si>
  <si>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</si>
  <si>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</si>
  <si>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</si>
  <si>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</si>
  <si>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</si>
  <si>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</si>
  <si>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</si>
  <si>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</si>
  <si>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</si>
  <si>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</si>
  <si>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</si>
  <si>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</si>
  <si>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</si>
  <si>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</si>
  <si>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</si>
  <si>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</si>
  <si>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</si>
  <si>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</si>
  <si>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</si>
  <si>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</si>
  <si>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</si>
  <si>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</si>
  <si>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</si>
  <si>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</si>
  <si>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</si>
  <si>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</si>
  <si>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</si>
  <si>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</si>
  <si>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</si>
  <si>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</si>
  <si>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</si>
  <si>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</si>
  <si>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</si>
  <si>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</si>
  <si>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</si>
  <si>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</si>
  <si>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</si>
  <si>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</si>
  <si>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</si>
  <si>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</si>
  <si>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</si>
  <si>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</si>
  <si>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</si>
  <si>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</si>
  <si>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</si>
  <si>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</si>
  <si>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</si>
  <si>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</si>
  <si>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</si>
  <si>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</si>
  <si>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</si>
  <si>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</si>
  <si>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</si>
  <si>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</si>
  <si>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</si>
  <si>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</si>
  <si>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</si>
  <si>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</si>
  <si>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</si>
  <si>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</si>
  <si>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</si>
  <si>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</si>
  <si>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</si>
  <si>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</si>
  <si>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</si>
  <si>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</si>
  <si>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</si>
  <si>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</si>
  <si>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</si>
  <si>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</si>
  <si>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</si>
  <si>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</si>
  <si>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</si>
  <si>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</si>
  <si>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</si>
  <si>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</si>
  <si>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</si>
  <si>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</si>
  <si>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</si>
  <si>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</si>
  <si>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</si>
  <si>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</si>
  <si>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</si>
  <si>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</si>
  <si>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</si>
  <si>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</si>
  <si>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</si>
  <si>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</si>
  <si>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</si>
  <si>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</si>
  <si>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</si>
  <si>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</si>
  <si>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</si>
  <si>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</si>
  <si>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</si>
  <si>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</si>
  <si>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</si>
  <si>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</si>
  <si>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</si>
  <si>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</si>
  <si>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</si>
  <si>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</si>
  <si>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</si>
  <si>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</si>
  <si>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</si>
  <si>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</si>
  <si>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</si>
  <si>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</si>
  <si>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</si>
  <si>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</si>
  <si>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</si>
  <si>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</si>
  <si>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</si>
  <si>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</si>
  <si>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</si>
  <si>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</si>
  <si>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</si>
  <si>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</si>
  <si>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</si>
  <si>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</si>
  <si>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</si>
  <si>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</si>
  <si>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</si>
  <si>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</si>
  <si>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</si>
  <si>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</si>
  <si>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</si>
  <si>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</si>
  <si>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</si>
  <si>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</si>
  <si>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</si>
  <si>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</si>
  <si>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</si>
  <si>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</si>
  <si>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</si>
  <si>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</si>
  <si>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</si>
  <si>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</si>
  <si>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</si>
  <si>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</si>
  <si>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</si>
  <si>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</si>
  <si>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</si>
  <si>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</si>
  <si>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</si>
  <si>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</si>
  <si>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</si>
  <si>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</si>
  <si>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</si>
  <si>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</si>
  <si>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</si>
  <si>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</si>
  <si>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</si>
  <si>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</si>
  <si>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</si>
  <si>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</si>
  <si>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</si>
  <si>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</si>
  <si>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</si>
  <si>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</si>
  <si>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</si>
  <si>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</si>
  <si>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</si>
  <si>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</si>
  <si>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</si>
  <si>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</si>
  <si>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</si>
  <si>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</si>
  <si>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</si>
  <si>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</si>
  <si>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</si>
  <si>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</si>
  <si>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</si>
  <si>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</si>
  <si>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</si>
  <si>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</si>
  <si>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</si>
  <si>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</si>
  <si>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</si>
  <si>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</si>
  <si>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</si>
  <si>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</si>
  <si>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</si>
  <si>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</si>
  <si>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</si>
  <si>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</si>
  <si>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</si>
  <si>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</si>
  <si>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</si>
  <si>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</si>
  <si>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</si>
  <si>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</si>
  <si>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</si>
  <si>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</si>
  <si>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</si>
  <si>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</si>
  <si>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</si>
  <si>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</si>
  <si>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</si>
  <si>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</si>
  <si>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</si>
  <si>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</si>
  <si>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</si>
  <si>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</si>
  <si>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</si>
  <si>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</si>
  <si>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</si>
  <si>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</si>
  <si>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</si>
  <si>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</si>
  <si>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</si>
  <si>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</si>
  <si>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</si>
  <si>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</si>
  <si>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</si>
  <si>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</si>
  <si>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</si>
  <si>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</si>
  <si>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</si>
  <si>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</si>
  <si>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</si>
  <si>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</si>
  <si>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</si>
  <si>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</si>
  <si>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</si>
  <si>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</si>
  <si>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</si>
  <si>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</si>
  <si>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</si>
  <si>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</si>
  <si>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</si>
  <si>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</si>
  <si>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</si>
  <si>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</si>
  <si>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</si>
  <si>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</si>
  <si>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</si>
  <si>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</si>
  <si>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</si>
  <si>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</si>
  <si>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</si>
  <si>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</si>
  <si>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</si>
  <si>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</si>
  <si>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</si>
  <si>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</si>
  <si>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</si>
  <si>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</si>
  <si>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</si>
  <si>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</si>
  <si>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</si>
  <si>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</si>
  <si>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</si>
  <si>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</si>
  <si>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</si>
  <si>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</si>
  <si>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</si>
  <si>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</si>
  <si>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</si>
  <si>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</si>
  <si>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</si>
  <si>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</si>
  <si>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</si>
  <si>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</si>
  <si>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</si>
  <si>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</si>
  <si>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</si>
  <si>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</si>
  <si>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</si>
  <si>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</si>
  <si>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</si>
  <si>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</si>
  <si>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</si>
  <si>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</si>
  <si>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</si>
  <si>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</si>
  <si>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</si>
  <si>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</si>
  <si>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</si>
  <si>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</si>
  <si>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</si>
  <si>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</si>
  <si>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</si>
  <si>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</si>
  <si>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</si>
  <si>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</si>
  <si>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</si>
  <si>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</si>
  <si>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</si>
  <si>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</si>
  <si>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</si>
  <si>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</si>
  <si>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</si>
  <si>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</si>
  <si>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</si>
  <si>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</si>
  <si>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</si>
  <si>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</si>
  <si>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</si>
  <si>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</si>
  <si>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</si>
  <si>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</si>
  <si>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</si>
  <si>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</si>
  <si>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</si>
  <si>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</si>
  <si>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</si>
  <si>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</si>
  <si>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</si>
  <si>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</si>
  <si>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</si>
  <si>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</si>
  <si>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</si>
  <si>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</si>
  <si>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</si>
  <si>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</si>
  <si>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</si>
  <si>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</si>
  <si>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</si>
  <si>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</si>
  <si>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</si>
  <si>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</si>
  <si>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</si>
  <si>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</si>
  <si>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</si>
  <si>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</si>
  <si>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</si>
  <si>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</si>
  <si>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</si>
  <si>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</si>
  <si>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</si>
  <si>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</si>
  <si>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</si>
  <si>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</si>
  <si>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</si>
  <si>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</si>
  <si>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</si>
  <si>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</si>
  <si>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</si>
  <si>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</si>
  <si>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</si>
  <si>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</si>
  <si>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</si>
  <si>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</si>
  <si>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</si>
  <si>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</si>
  <si>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</si>
  <si>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</si>
  <si>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</si>
  <si>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</si>
  <si>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</si>
  <si>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</si>
  <si>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</si>
  <si>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</si>
  <si>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</si>
  <si>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</si>
  <si>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</si>
  <si>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</si>
  <si>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</si>
  <si>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</si>
  <si>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</si>
  <si>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</si>
  <si>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</si>
  <si>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</si>
  <si>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</si>
  <si>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</si>
  <si>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</si>
  <si>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</si>
  <si>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</si>
  <si>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</si>
  <si>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</si>
  <si>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</si>
  <si>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</si>
  <si>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</si>
  <si>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</si>
  <si>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</si>
  <si>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</si>
  <si>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</si>
  <si>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</si>
  <si>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</si>
  <si>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</si>
  <si>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</si>
  <si>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</si>
  <si>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</si>
  <si>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</si>
  <si>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</si>
  <si>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</si>
  <si>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</si>
  <si>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</si>
  <si>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</si>
  <si>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</si>
  <si>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</si>
  <si>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</si>
  <si>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</si>
  <si>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</si>
  <si>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</si>
  <si>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</si>
  <si>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</si>
  <si>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</si>
  <si>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</si>
  <si>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</si>
  <si>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</si>
  <si>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</si>
  <si>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</si>
  <si>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</si>
  <si>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</si>
  <si>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</si>
  <si>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</si>
  <si>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</si>
  <si>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</si>
  <si>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</si>
  <si>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</si>
  <si>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</si>
  <si>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</si>
  <si>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</si>
  <si>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</si>
  <si>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</si>
  <si>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</si>
  <si>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</si>
  <si>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</si>
  <si>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</si>
  <si>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</si>
  <si>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</si>
  <si>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</si>
  <si>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</si>
  <si>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</si>
  <si>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</si>
  <si>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</si>
  <si>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</si>
  <si>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</si>
  <si>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</si>
  <si>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</si>
  <si>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</si>
  <si>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</si>
  <si>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</si>
  <si>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</si>
  <si>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</si>
  <si>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</si>
  <si>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</si>
  <si>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</si>
  <si>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</si>
  <si>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</si>
  <si>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</si>
  <si>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</si>
  <si>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</si>
  <si>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</si>
  <si>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</si>
  <si>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</si>
  <si>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</si>
  <si>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</si>
  <si>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</si>
  <si>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</si>
  <si>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</si>
  <si>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</si>
  <si>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</si>
  <si>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</si>
  <si>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</si>
  <si>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</si>
  <si>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</si>
  <si>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</si>
  <si>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</si>
  <si>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</si>
  <si>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</si>
  <si>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</si>
  <si>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</si>
  <si>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</si>
  <si>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</si>
  <si>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</si>
  <si>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</si>
  <si>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</si>
  <si>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</si>
  <si>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</si>
  <si>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</si>
  <si>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</si>
  <si>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</si>
  <si>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</si>
  <si>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</si>
  <si>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</si>
  <si>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</si>
  <si>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</si>
  <si>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</si>
  <si>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</si>
  <si>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</si>
  <si>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</si>
  <si>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</si>
  <si>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</si>
  <si>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</si>
  <si>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</si>
  <si>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</si>
  <si>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</si>
  <si>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</si>
  <si>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</si>
  <si>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</si>
  <si>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</si>
  <si>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</si>
  <si>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</si>
  <si>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</si>
  <si>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</si>
  <si>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</si>
  <si>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</si>
  <si>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</si>
  <si>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</si>
  <si>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</si>
  <si>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</si>
  <si>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</si>
  <si>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</si>
  <si>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</si>
  <si>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</si>
  <si>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</si>
  <si>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</si>
  <si>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</si>
  <si>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</si>
  <si>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</si>
  <si>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</si>
  <si>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</si>
  <si>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</si>
  <si>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</si>
  <si>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</si>
  <si>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</si>
  <si>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</si>
  <si>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</si>
  <si>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</si>
  <si>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</si>
  <si>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</si>
  <si>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</si>
  <si>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</si>
  <si>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</si>
  <si>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</si>
  <si>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</si>
  <si>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</si>
  <si>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</si>
  <si>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</si>
  <si>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</si>
  <si>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</si>
  <si>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</si>
  <si>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</si>
  <si>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</si>
  <si>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</si>
  <si>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</si>
  <si>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</si>
  <si>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</si>
  <si>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</si>
  <si>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</si>
  <si>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</si>
  <si>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</si>
  <si>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</si>
  <si>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</si>
  <si>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</si>
  <si>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</si>
  <si>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</si>
  <si>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</si>
  <si>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</si>
  <si>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</si>
  <si>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</si>
  <si>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</si>
  <si>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</si>
  <si>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</si>
  <si>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</si>
  <si>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</si>
  <si>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</si>
  <si>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</si>
  <si>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</si>
  <si>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</si>
  <si>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</si>
  <si>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</si>
  <si>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</si>
  <si>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</si>
  <si>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</si>
  <si>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</si>
  <si>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</si>
  <si>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</si>
  <si>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</si>
  <si>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</si>
  <si>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</si>
  <si>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</si>
  <si>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</si>
  <si>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</si>
  <si>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</si>
  <si>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</si>
  <si>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</si>
  <si>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</si>
  <si>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</si>
  <si>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</si>
  <si>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</si>
  <si>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</si>
  <si>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</si>
  <si>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</si>
  <si>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</si>
  <si>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</si>
  <si>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</si>
  <si>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</si>
  <si>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</si>
  <si>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</si>
  <si>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</si>
  <si>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</si>
  <si>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</si>
  <si>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</si>
  <si>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</si>
  <si>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</si>
  <si>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</si>
  <si>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</si>
  <si>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</si>
  <si>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</si>
  <si>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</si>
  <si>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</si>
  <si>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</si>
  <si>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</si>
  <si>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</si>
  <si>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</si>
  <si>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</si>
  <si>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</si>
  <si>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</si>
  <si>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</si>
  <si>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</si>
  <si>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</si>
  <si>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</si>
  <si>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</si>
  <si>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</si>
  <si>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</si>
  <si>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</si>
  <si>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</si>
  <si>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</si>
  <si>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</si>
  <si>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</si>
  <si>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</si>
  <si>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</si>
  <si>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</si>
  <si>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</si>
  <si>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</si>
  <si>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</si>
  <si>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</si>
  <si>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</si>
  <si>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</si>
  <si>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</si>
  <si>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</si>
  <si>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</si>
  <si>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</si>
  <si>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</si>
  <si>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</si>
  <si>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</si>
  <si>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</si>
  <si>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</si>
  <si>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</si>
  <si>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</si>
  <si>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</si>
  <si>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</si>
  <si>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</si>
  <si>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</si>
  <si>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</si>
  <si>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</si>
  <si>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</si>
  <si>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</si>
  <si>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</si>
  <si>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</si>
  <si>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</si>
  <si>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</si>
  <si>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</si>
  <si>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</si>
  <si>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</si>
  <si>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</si>
  <si>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</si>
  <si>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</si>
  <si>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</si>
  <si>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</si>
  <si>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</si>
  <si>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</si>
  <si>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</si>
  <si>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</si>
  <si>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</si>
  <si>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</si>
  <si>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</si>
  <si>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</si>
  <si>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</si>
  <si>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</si>
  <si>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</si>
  <si>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</si>
  <si>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</si>
  <si>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</si>
  <si>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</si>
  <si>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</si>
  <si>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</si>
  <si>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</si>
  <si>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</si>
  <si>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</si>
  <si>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</si>
  <si>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</si>
  <si>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</si>
  <si>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</si>
  <si>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</si>
  <si>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</si>
  <si>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</si>
  <si>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</si>
  <si>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</si>
  <si>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</si>
  <si>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</si>
  <si>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</si>
  <si>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</si>
  <si>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</si>
  <si>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</si>
  <si>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</si>
  <si>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</si>
  <si>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</si>
  <si>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</si>
  <si>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</si>
  <si>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</si>
  <si>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</si>
  <si>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</si>
  <si>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</si>
  <si>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</si>
  <si>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</si>
  <si>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</si>
  <si>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</si>
  <si>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</si>
  <si>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</si>
  <si>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</si>
  <si>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</si>
  <si>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</si>
  <si>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</si>
  <si>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</si>
  <si>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</si>
  <si>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</si>
  <si>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</si>
  <si>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</si>
  <si>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</si>
  <si>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</si>
  <si>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</si>
  <si>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</si>
  <si>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</si>
  <si>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</si>
  <si>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</si>
  <si>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</si>
  <si>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</si>
  <si>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</si>
  <si>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</si>
  <si>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</si>
  <si>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</si>
  <si>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</si>
  <si>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</si>
  <si>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</si>
  <si>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</si>
  <si>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</si>
  <si>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</si>
  <si>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</si>
  <si>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</si>
  <si>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</si>
  <si>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</si>
  <si>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</si>
  <si>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</si>
  <si>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</si>
  <si>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</si>
  <si>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</si>
  <si>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</si>
  <si>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</si>
  <si>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</si>
  <si>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</si>
  <si>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</si>
  <si>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</si>
  <si>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</si>
  <si>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</si>
  <si>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</si>
  <si>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</si>
  <si>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</si>
  <si>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</si>
  <si>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</si>
  <si>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</si>
  <si>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</si>
  <si>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</si>
  <si>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</si>
  <si>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</si>
  <si>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</si>
  <si>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</si>
  <si>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</si>
  <si>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</si>
  <si>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</si>
  <si>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</si>
  <si>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</si>
  <si>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</si>
  <si>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</si>
  <si>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</si>
  <si>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</si>
  <si>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</si>
  <si>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</si>
  <si>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</si>
  <si>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</si>
  <si>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</si>
  <si>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</si>
  <si>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</si>
  <si>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</si>
  <si>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</si>
  <si>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</si>
  <si>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</si>
  <si>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</si>
  <si>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</si>
  <si>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</si>
  <si>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</si>
  <si>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</si>
  <si>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</si>
  <si>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</si>
  <si>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</si>
  <si>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</si>
  <si>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</si>
  <si>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</si>
  <si>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</si>
  <si>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</si>
  <si>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</si>
  <si>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</si>
  <si>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</si>
  <si>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</si>
  <si>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</si>
  <si>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</si>
  <si>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</si>
  <si>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</si>
  <si>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</si>
  <si>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</si>
  <si>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</si>
  <si>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</si>
  <si>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</si>
  <si>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</si>
  <si>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</si>
  <si>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</si>
  <si>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</si>
  <si>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</si>
  <si>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</si>
  <si>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</si>
  <si>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</si>
  <si>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</si>
  <si>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</si>
  <si>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</si>
  <si>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</si>
  <si>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</si>
  <si>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</si>
  <si>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</si>
  <si>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</si>
  <si>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</si>
  <si>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</si>
  <si>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</si>
  <si>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</si>
  <si>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</si>
  <si>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</si>
  <si>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</si>
  <si>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</si>
  <si>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</si>
  <si>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</si>
  <si>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</si>
  <si>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</si>
  <si>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</si>
  <si>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</si>
  <si>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</si>
  <si>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</si>
  <si>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</si>
  <si>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</si>
  <si>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</si>
  <si>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</si>
  <si>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</si>
  <si>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</si>
  <si>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</si>
  <si>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</si>
  <si>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</si>
  <si>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</si>
  <si>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</si>
  <si>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</si>
  <si>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</si>
  <si>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</si>
  <si>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</si>
  <si>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</si>
  <si>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</si>
  <si>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</si>
  <si>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</si>
  <si>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</si>
  <si>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</si>
  <si>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</si>
  <si>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</si>
  <si>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</si>
  <si>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</si>
  <si>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</si>
  <si>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</si>
  <si>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</si>
  <si>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</si>
  <si>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</si>
  <si>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</si>
  <si>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</si>
  <si>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</si>
  <si>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</si>
  <si>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</si>
  <si>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</si>
  <si>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</si>
  <si>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</si>
  <si>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</si>
  <si>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</si>
  <si>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</si>
  <si>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</si>
  <si>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</si>
  <si>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</si>
  <si>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</si>
  <si>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</si>
  <si>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</si>
  <si>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</si>
  <si>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</si>
  <si>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</si>
  <si>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</si>
  <si>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</si>
  <si>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</si>
  <si>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</si>
  <si>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</si>
  <si>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</si>
  <si>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</si>
  <si>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</si>
  <si>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</si>
  <si>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</si>
  <si>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</si>
  <si>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</si>
  <si>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</si>
  <si>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</si>
  <si>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</si>
  <si>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</si>
  <si>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</si>
  <si>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</si>
  <si>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</si>
  <si>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</si>
  <si>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</si>
  <si>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</si>
  <si>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</si>
  <si>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</si>
  <si>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</si>
  <si>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</si>
  <si>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</si>
  <si>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</si>
  <si>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</si>
  <si>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</si>
  <si>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</si>
  <si>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</si>
  <si>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</si>
  <si>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</si>
  <si>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</si>
  <si>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</si>
  <si>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</si>
  <si>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</si>
  <si>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</si>
  <si>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</si>
  <si>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</si>
  <si>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</si>
  <si>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</si>
  <si>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</si>
  <si>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</si>
  <si>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</si>
  <si>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</si>
  <si>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</si>
  <si>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</si>
  <si>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</si>
  <si>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</si>
  <si>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</si>
  <si>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</si>
  <si>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</si>
  <si>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</si>
  <si>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</si>
  <si>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</si>
  <si>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</si>
  <si>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</si>
  <si>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</si>
  <si>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</si>
  <si>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</si>
  <si>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</si>
  <si>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</si>
  <si>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</si>
  <si>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</si>
  <si>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</si>
  <si>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</si>
  <si>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</si>
  <si>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</si>
  <si>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</si>
  <si>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</si>
  <si>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</si>
  <si>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</si>
  <si>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</si>
  <si>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</si>
  <si>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</si>
  <si>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</si>
  <si>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</si>
  <si>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</si>
  <si>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</si>
  <si>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</si>
  <si>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</si>
  <si>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</si>
  <si>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</si>
  <si>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</si>
  <si>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</si>
  <si>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</si>
  <si>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</si>
  <si>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</si>
  <si>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</si>
  <si>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</si>
  <si>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</si>
  <si>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</si>
  <si>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</si>
  <si>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</si>
  <si>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</si>
  <si>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</si>
  <si>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</si>
  <si>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</si>
  <si>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</si>
  <si>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</si>
  <si>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</si>
  <si>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</si>
  <si>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</si>
  <si>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</si>
  <si>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</si>
  <si>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</si>
  <si>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</si>
  <si>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</si>
  <si>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</si>
  <si>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</si>
  <si>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</si>
  <si>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</si>
  <si>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</si>
  <si>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</si>
  <si>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</si>
  <si>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</si>
  <si>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</si>
  <si>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</si>
  <si>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</si>
  <si>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</si>
  <si>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</si>
  <si>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</si>
  <si>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</si>
  <si>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</si>
  <si>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</si>
  <si>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</si>
  <si>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</si>
  <si>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</si>
  <si>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</si>
  <si>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</si>
  <si>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</si>
  <si>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</si>
  <si>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</si>
  <si>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</si>
  <si>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</si>
  <si>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</si>
  <si>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</si>
  <si>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</si>
  <si>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</si>
  <si>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</si>
  <si>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</si>
  <si>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</si>
  <si>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</si>
  <si>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</si>
  <si>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</si>
  <si>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</si>
  <si>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</si>
  <si>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</si>
  <si>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</si>
  <si>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</si>
  <si>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</si>
  <si>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</si>
  <si>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</si>
  <si>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</si>
  <si>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</si>
  <si>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</si>
  <si>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</si>
  <si>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</si>
  <si>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</si>
  <si>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</si>
  <si>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</si>
  <si>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</si>
  <si>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</si>
  <si>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</si>
  <si>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</si>
  <si>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</si>
  <si>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</si>
  <si>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</si>
  <si>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</si>
  <si>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</si>
  <si>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</si>
  <si>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</si>
  <si>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</si>
  <si>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</si>
  <si>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</si>
  <si>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</si>
  <si>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</si>
  <si>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</si>
  <si>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</si>
  <si>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</si>
  <si>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</si>
  <si>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</si>
  <si>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</si>
  <si>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</si>
  <si>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</si>
  <si>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</si>
  <si>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</si>
  <si>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</si>
  <si>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</si>
  <si>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</si>
  <si>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</si>
  <si>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</si>
  <si>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</si>
  <si>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</si>
  <si>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</si>
  <si>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</si>
  <si>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</si>
  <si>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</si>
  <si>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</si>
  <si>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</si>
  <si>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</si>
  <si>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</si>
  <si>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</si>
  <si>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</si>
  <si>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</si>
  <si>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</si>
  <si>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</si>
  <si>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</si>
  <si>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</si>
  <si>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</si>
  <si>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</si>
  <si>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</si>
  <si>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</si>
  <si>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</si>
  <si>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</si>
  <si>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</si>
  <si>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</si>
  <si>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</si>
  <si>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</si>
  <si>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</si>
  <si>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</si>
  <si>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</si>
  <si>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</si>
  <si>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</si>
  <si>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</si>
  <si>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</si>
  <si>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</si>
  <si>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</si>
  <si>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</si>
  <si>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</si>
  <si>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</si>
  <si>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</si>
  <si>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</si>
  <si>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</si>
  <si>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</si>
  <si>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</si>
  <si>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</si>
  <si>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</si>
  <si>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</si>
  <si>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</si>
  <si>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</si>
  <si>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</si>
  <si>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</si>
  <si>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</si>
  <si>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</si>
  <si>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</si>
  <si>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</si>
  <si>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</si>
  <si>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</si>
  <si>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</si>
  <si>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</si>
  <si>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</si>
  <si>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</si>
  <si>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</si>
  <si>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</si>
  <si>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</si>
  <si>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</si>
  <si>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</si>
  <si>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</si>
  <si>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</si>
  <si>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</si>
  <si>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</si>
  <si>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</si>
  <si>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</si>
  <si>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</si>
  <si>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</si>
  <si>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</si>
  <si>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</si>
  <si>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</si>
  <si>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</si>
  <si>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</si>
  <si>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</si>
  <si>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</si>
  <si>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</si>
  <si>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</si>
  <si>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</si>
  <si>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</si>
  <si>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</si>
  <si>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</si>
  <si>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</si>
  <si>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</si>
  <si>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</si>
  <si>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</si>
  <si>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</si>
  <si>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</si>
  <si>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</si>
  <si>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</si>
  <si>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</si>
  <si>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</si>
  <si>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</si>
  <si>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</si>
  <si>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</si>
  <si>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</si>
  <si>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</si>
  <si>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</si>
  <si>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</si>
  <si>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</si>
  <si>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</si>
  <si>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</si>
  <si>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</si>
  <si>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</si>
  <si>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</si>
  <si>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</si>
  <si>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</si>
  <si>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</si>
  <si>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</si>
  <si>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</si>
  <si>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</si>
  <si>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</si>
  <si>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</si>
  <si>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</si>
  <si>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</si>
  <si>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</si>
  <si>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</si>
  <si>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</si>
  <si>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</si>
  <si>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</si>
  <si>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</si>
  <si>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</si>
  <si>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</si>
  <si>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</si>
  <si>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</si>
  <si>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</si>
  <si>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</si>
  <si>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</si>
  <si>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</si>
  <si>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</si>
  <si>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</si>
  <si>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</si>
  <si>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</si>
  <si>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</si>
  <si>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</si>
  <si>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</si>
  <si>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</si>
  <si>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</si>
  <si>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</si>
  <si>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</si>
  <si>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</si>
  <si>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</si>
  <si>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</si>
  <si>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</si>
  <si>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</si>
  <si>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</si>
  <si>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</si>
  <si>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</si>
  <si>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</si>
  <si>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</si>
  <si>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</si>
  <si>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</si>
  <si>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</si>
  <si>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</si>
  <si>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</si>
  <si>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</si>
  <si>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</si>
  <si>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</si>
  <si>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</si>
  <si>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</si>
  <si>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</si>
  <si>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</si>
  <si>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</si>
  <si>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</si>
  <si>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</si>
  <si>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</si>
  <si>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</si>
  <si>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</si>
  <si>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</si>
  <si>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</si>
  <si>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</si>
  <si>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</si>
  <si>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</si>
  <si>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</si>
  <si>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</si>
  <si>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</si>
  <si>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</si>
  <si>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</si>
  <si>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</si>
  <si>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</si>
  <si>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</si>
  <si>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</si>
  <si>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</si>
  <si>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</si>
  <si>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</si>
  <si>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</si>
  <si>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</si>
  <si>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</si>
  <si>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</si>
  <si>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</si>
  <si>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</si>
  <si>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</si>
  <si>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</si>
  <si>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</si>
  <si>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</si>
  <si>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</si>
  <si>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</si>
  <si>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</si>
  <si>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</si>
  <si>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</si>
  <si>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</si>
  <si>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</si>
  <si>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</si>
  <si>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</si>
  <si>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</si>
  <si>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</si>
  <si>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</si>
  <si>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</si>
  <si>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</si>
  <si>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</si>
  <si>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</si>
  <si>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</si>
  <si>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</si>
  <si>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</si>
  <si>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</si>
  <si>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</si>
  <si>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</si>
  <si>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</si>
  <si>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</si>
  <si>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</si>
  <si>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</si>
  <si>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</si>
  <si>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</si>
  <si>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</si>
  <si>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</si>
  <si>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</si>
  <si>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</si>
  <si>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</si>
  <si>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</si>
  <si>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</si>
  <si>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</si>
  <si>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</si>
  <si>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</si>
  <si>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</si>
  <si>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</si>
  <si>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</si>
  <si>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</si>
  <si>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</si>
  <si>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</si>
  <si>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</si>
  <si>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</si>
  <si>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</si>
  <si>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</si>
  <si>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</si>
  <si>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</si>
  <si>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</si>
  <si>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</si>
  <si>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</si>
  <si>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</si>
  <si>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</si>
  <si>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</si>
  <si>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</si>
  <si>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</si>
  <si>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</si>
  <si>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</si>
  <si>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</si>
  <si>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</si>
  <si>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</si>
  <si>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</si>
  <si>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</si>
  <si>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</si>
  <si>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</si>
  <si>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</si>
  <si>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</si>
  <si>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</si>
  <si>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</si>
  <si>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</si>
  <si>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</si>
  <si>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</si>
  <si>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</si>
  <si>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</si>
  <si>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</si>
  <si>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</si>
  <si>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</si>
  <si>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</si>
  <si>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</si>
  <si>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</si>
  <si>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</si>
  <si>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</si>
  <si>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</si>
  <si>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</si>
  <si>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</si>
  <si>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</si>
  <si>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</si>
  <si>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</si>
  <si>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</si>
  <si>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</si>
  <si>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</si>
  <si>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</si>
  <si>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</si>
  <si>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</si>
  <si>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</si>
  <si>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</si>
  <si>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</si>
  <si>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</si>
  <si>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</si>
  <si>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</si>
  <si>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</si>
  <si>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</si>
  <si>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</si>
  <si>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</si>
  <si>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</si>
  <si>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</si>
  <si>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</si>
  <si>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</si>
  <si>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</si>
  <si>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</si>
  <si>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</si>
  <si>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</si>
  <si>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</si>
  <si>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</si>
  <si>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</si>
  <si>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</si>
  <si>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</si>
  <si>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</si>
  <si>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</si>
  <si>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</si>
  <si>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</si>
  <si>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</si>
  <si>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</si>
  <si>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</si>
  <si>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</si>
  <si>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</si>
  <si>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</si>
  <si>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</si>
  <si>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</si>
  <si>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</si>
  <si>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</si>
  <si>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</si>
  <si>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</si>
  <si>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</si>
  <si>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</si>
  <si>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</si>
  <si>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</si>
  <si>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</si>
  <si>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</si>
  <si>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</si>
  <si>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</si>
  <si>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</si>
  <si>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</si>
  <si>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</si>
  <si>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</si>
  <si>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</si>
  <si>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</si>
  <si>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6111</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</si>
  <si>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</si>
  <si>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</si>
  <si>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</si>
  <si>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</si>
  <si>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</si>
  <si>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</si>
  <si>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</si>
  <si>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</si>
  <si>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</si>
  <si>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</si>
  <si>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</si>
  <si>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</si>
  <si>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</si>
  <si>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</si>
  <si>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</si>
  <si>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</si>
  <si>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</si>
  <si>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</si>
  <si>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</si>
  <si>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</si>
  <si>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</si>
  <si>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</si>
  <si>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</si>
  <si>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</si>
  <si>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</si>
  <si>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</si>
  <si>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</si>
  <si>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</si>
  <si>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</si>
  <si>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</si>
  <si>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</si>
  <si>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</si>
  <si>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</si>
  <si>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</si>
  <si>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</si>
  <si>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</si>
  <si>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</si>
  <si>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</si>
  <si>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</si>
  <si>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</si>
  <si>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</si>
  <si>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</si>
  <si>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</si>
  <si>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</si>
  <si>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</si>
  <si>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</si>
  <si>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</si>
  <si>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</si>
  <si>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</si>
  <si>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</si>
  <si>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</si>
  <si>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</si>
  <si>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</si>
  <si>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</si>
  <si>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</si>
  <si>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</si>
  <si>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</si>
  <si>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</si>
  <si>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</si>
  <si>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</si>
  <si>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</si>
  <si>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</si>
  <si>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</si>
  <si>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</si>
  <si>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</si>
  <si>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</si>
  <si>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</si>
  <si>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</si>
  <si>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</si>
  <si>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</si>
  <si>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</si>
  <si>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</si>
  <si>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</si>
  <si>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</si>
  <si>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</si>
  <si>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</si>
  <si>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</si>
  <si>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</si>
  <si>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</si>
  <si>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</si>
  <si>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</si>
  <si>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</si>
  <si>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</si>
  <si>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</si>
  <si>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</si>
  <si>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</si>
  <si>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</si>
  <si>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</si>
  <si>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</si>
  <si>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</si>
  <si>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</si>
  <si>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</si>
  <si>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</si>
  <si>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</si>
  <si>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</si>
  <si>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</si>
  <si>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</si>
  <si>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</si>
  <si>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</si>
  <si>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</si>
  <si>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</si>
  <si>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</si>
  <si>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</si>
  <si>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</si>
  <si>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</si>
  <si>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</si>
  <si>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</si>
  <si>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</si>
  <si>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</si>
  <si>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</si>
  <si>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</si>
  <si>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</si>
  <si>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</si>
  <si>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</si>
  <si>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</si>
  <si>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</si>
  <si>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</si>
  <si>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</si>
  <si>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</si>
  <si>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</si>
  <si>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</si>
  <si>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</si>
  <si>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</si>
  <si>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</si>
  <si>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</si>
  <si>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</si>
  <si>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</si>
  <si>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</si>
  <si>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</si>
  <si>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</si>
  <si>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</si>
  <si>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</si>
  <si>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</si>
  <si>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</si>
  <si>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</si>
  <si>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</si>
  <si>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</si>
  <si>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</si>
  <si>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</si>
  <si>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</si>
  <si>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</si>
  <si>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</si>
  <si>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</si>
  <si>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</si>
  <si>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</si>
  <si>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</si>
  <si>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</si>
  <si>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</si>
  <si>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</si>
  <si>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</si>
  <si>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</si>
  <si>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</si>
  <si>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</si>
  <si>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</si>
  <si>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</si>
  <si>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</si>
  <si>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</si>
  <si>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</si>
  <si>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</si>
  <si>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</si>
  <si>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</si>
  <si>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</si>
  <si>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</si>
  <si>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</si>
  <si>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</si>
  <si>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</si>
  <si>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</si>
  <si>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</si>
  <si>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</si>
  <si>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</si>
  <si>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</si>
  <si>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</si>
  <si>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</si>
  <si>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</si>
  <si>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</si>
  <si>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</si>
  <si>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</si>
  <si>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</si>
  <si>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</si>
  <si>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</si>
  <si>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</si>
  <si>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</si>
  <si>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</si>
  <si>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</si>
  <si>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</si>
  <si>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</si>
  <si>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</si>
  <si>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</si>
  <si>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</si>
  <si>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</si>
  <si>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</si>
  <si>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</si>
  <si>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</si>
  <si>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</si>
  <si>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</si>
  <si>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</si>
  <si>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</si>
  <si>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</si>
  <si>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</si>
  <si>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</si>
  <si>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</si>
  <si>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</si>
  <si>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</si>
  <si>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</si>
  <si>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</si>
  <si>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</si>
  <si>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</si>
  <si>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</si>
  <si>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</si>
  <si>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</si>
  <si>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</si>
  <si>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</si>
  <si>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</si>
  <si>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</si>
  <si>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</si>
  <si>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</si>
  <si>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</si>
  <si>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</si>
  <si>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</si>
  <si>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</si>
  <si>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</si>
  <si>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</si>
  <si>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</si>
  <si>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</si>
  <si>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</si>
  <si>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</si>
  <si>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</si>
  <si>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</si>
  <si>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</si>
  <si>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</si>
  <si>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</si>
  <si>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</si>
  <si>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</si>
  <si>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</si>
  <si>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</si>
  <si>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</si>
  <si>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</si>
  <si>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</si>
  <si>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</si>
  <si>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</si>
  <si>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</si>
  <si>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</si>
  <si>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</si>
  <si>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</si>
  <si>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</si>
  <si>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</si>
  <si>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</si>
  <si>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</si>
  <si>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</si>
  <si>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</si>
  <si>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</si>
  <si>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</si>
  <si>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</si>
  <si>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</si>
  <si>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</si>
  <si>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</si>
  <si>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</si>
  <si>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</si>
  <si>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</si>
  <si>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</si>
  <si>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</si>
  <si>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</si>
  <si>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</si>
  <si>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</si>
  <si>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</si>
  <si>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</si>
  <si>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</si>
  <si>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</si>
  <si>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</si>
  <si>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</si>
  <si>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</si>
  <si>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</si>
  <si>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</si>
  <si>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</si>
  <si>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</si>
  <si>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</si>
  <si>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</si>
  <si>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</si>
  <si>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</si>
  <si>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</si>
  <si>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</si>
  <si>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</si>
  <si>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</si>
  <si>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</si>
  <si>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</si>
  <si>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</si>
  <si>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</si>
  <si>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</si>
  <si>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</si>
  <si>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</si>
  <si>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</si>
  <si>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</si>
  <si>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</si>
  <si>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</si>
  <si>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</si>
  <si>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</si>
  <si>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</si>
  <si>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</si>
  <si>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</si>
  <si>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</si>
  <si>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</si>
  <si>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</si>
  <si>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</si>
  <si>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</si>
  <si>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</si>
  <si>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</si>
  <si>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</si>
  <si>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</si>
  <si>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</si>
  <si>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</si>
  <si>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</si>
  <si>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</si>
  <si>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</si>
  <si>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</si>
  <si>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</si>
  <si>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</si>
  <si>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</si>
  <si>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</si>
  <si>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</si>
  <si>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</si>
  <si>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</si>
  <si>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</si>
  <si>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</si>
  <si>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</si>
  <si>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</si>
  <si>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</si>
  <si>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</si>
  <si>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</si>
  <si>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</si>
  <si>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</si>
  <si>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</si>
  <si>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</si>
  <si>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</si>
  <si>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</si>
  <si>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</si>
  <si>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</si>
  <si>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</si>
  <si>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</si>
  <si>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</si>
  <si>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</si>
  <si>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</si>
  <si>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</si>
  <si>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</si>
  <si>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</si>
  <si>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</si>
  <si>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</si>
  <si>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</si>
  <si>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</si>
  <si>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</si>
  <si>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</si>
  <si>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</si>
  <si>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</si>
  <si>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</si>
  <si>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</si>
  <si>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</si>
  <si>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</si>
  <si>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</si>
  <si>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</si>
  <si>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</si>
  <si>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</si>
  <si>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</si>
  <si>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</si>
  <si>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</si>
  <si>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</si>
  <si>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</si>
  <si>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</si>
  <si>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</si>
  <si>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</si>
  <si>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</si>
  <si>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</si>
  <si>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</si>
  <si>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</si>
  <si>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</si>
  <si>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</si>
  <si>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</si>
  <si>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</si>
  <si>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</si>
  <si>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</si>
  <si>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</si>
  <si>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</si>
  <si>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</si>
  <si>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</si>
  <si>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</si>
  <si>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</si>
  <si>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</si>
  <si>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</si>
  <si>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</si>
  <si>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</si>
  <si>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</si>
  <si>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</si>
  <si>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</si>
  <si>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</si>
  <si>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</si>
  <si>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</si>
  <si>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</si>
  <si>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</si>
  <si>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</si>
  <si>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</si>
  <si>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</si>
  <si>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</si>
  <si>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</si>
  <si>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</si>
  <si>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</si>
  <si>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</si>
  <si>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</si>
  <si>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</si>
  <si>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</si>
  <si>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</si>
  <si>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</si>
  <si>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</si>
  <si>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</si>
  <si>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</si>
  <si>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</si>
  <si>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</si>
  <si>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</si>
  <si>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</si>
  <si>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</si>
  <si>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</si>
  <si>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</si>
  <si>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</si>
  <si>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</si>
  <si>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</si>
  <si>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</si>
  <si>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</si>
  <si>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</si>
  <si>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</si>
  <si>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</si>
  <si>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</si>
  <si>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</si>
  <si>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</si>
  <si>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</si>
  <si>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</si>
  <si>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</si>
  <si>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</si>
  <si>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</si>
  <si>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</si>
  <si>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</si>
  <si>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</si>
  <si>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</si>
  <si>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</si>
  <si>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</si>
  <si>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</si>
  <si>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</si>
  <si>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</si>
  <si>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</si>
  <si>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</si>
  <si>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</si>
  <si>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</si>
  <si>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</si>
  <si>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</si>
  <si>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</si>
  <si>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</si>
  <si>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</si>
  <si>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</si>
  <si>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</si>
  <si>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</si>
  <si>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</si>
  <si>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</si>
  <si>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</si>
  <si>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</si>
  <si>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</si>
  <si>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</si>
  <si>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</si>
  <si>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</si>
  <si>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</si>
  <si>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</si>
  <si>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</si>
  <si>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</si>
  <si>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</si>
  <si>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</si>
  <si>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</si>
  <si>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</si>
  <si>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</si>
  <si>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</si>
  <si>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</si>
  <si>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</si>
  <si>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</si>
  <si>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</si>
  <si>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</si>
  <si>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</si>
  <si>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</si>
  <si>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</si>
  <si>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</si>
  <si>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</si>
  <si>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</si>
  <si>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</si>
  <si>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</si>
  <si>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</si>
  <si>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</si>
  <si>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</si>
  <si>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</si>
  <si>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</si>
  <si>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</si>
  <si>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</si>
  <si>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</si>
  <si>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</si>
  <si>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</si>
  <si>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</si>
  <si>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</si>
  <si>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</si>
  <si>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</si>
  <si>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</si>
  <si>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</si>
  <si>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</si>
  <si>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</si>
  <si>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</si>
  <si>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</si>
  <si>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</si>
  <si>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</si>
  <si>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</si>
  <si>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</si>
  <si>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</si>
  <si>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</si>
  <si>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</si>
  <si>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</si>
  <si>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</si>
  <si>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</si>
  <si>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</si>
  <si>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</si>
  <si>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</si>
  <si>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</si>
  <si>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</si>
  <si>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</si>
  <si>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</si>
  <si>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</si>
  <si>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</si>
  <si>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</si>
  <si>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</si>
  <si>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</si>
  <si>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</si>
  <si>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</si>
  <si>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</si>
  <si>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</si>
  <si>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</si>
  <si>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</si>
  <si>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</si>
  <si>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</si>
  <si>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</si>
  <si>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</si>
  <si>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</si>
  <si>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</si>
  <si>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</si>
  <si>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</si>
  <si>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</si>
  <si>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</si>
  <si>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</si>
  <si>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</si>
  <si>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</si>
  <si>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</si>
  <si>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</si>
  <si>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</si>
  <si>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</si>
  <si>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</si>
  <si>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</si>
  <si>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</si>
  <si>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</si>
  <si>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</si>
  <si>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</si>
  <si>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</si>
  <si>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</si>
  <si>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</si>
  <si>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</si>
  <si>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</si>
  <si>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</si>
  <si>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</si>
  <si>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</si>
  <si>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</si>
  <si>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</si>
  <si>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</si>
  <si>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</si>
  <si>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</si>
  <si>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</si>
  <si>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</si>
  <si>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</si>
  <si>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</si>
  <si>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</si>
  <si>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</si>
  <si>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</si>
  <si>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</si>
  <si>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</si>
  <si>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</si>
  <si>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</si>
  <si>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</si>
  <si>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</si>
  <si>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</si>
  <si>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</si>
  <si>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</si>
  <si>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</si>
  <si>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</si>
  <si>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</si>
  <si>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</si>
  <si>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</si>
  <si>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</si>
  <si>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</si>
  <si>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</si>
  <si>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</si>
  <si>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</si>
  <si>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</si>
  <si>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</si>
  <si>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</si>
  <si>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</si>
  <si>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</si>
  <si>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</si>
  <si>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</si>
  <si>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</si>
  <si>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</si>
  <si>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</si>
  <si>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</si>
  <si>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</si>
  <si>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</si>
  <si>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</si>
  <si>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</si>
  <si>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</si>
  <si>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</si>
  <si>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</si>
  <si>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</si>
  <si>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</si>
  <si>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</si>
  <si>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</si>
  <si>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</si>
  <si>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</si>
  <si>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</si>
  <si>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</si>
  <si>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</si>
  <si>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</si>
  <si>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</si>
  <si>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</si>
  <si>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</si>
  <si>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</si>
  <si>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</si>
  <si>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</si>
  <si>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</si>
  <si>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</si>
  <si>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</si>
  <si>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</si>
  <si>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</si>
  <si>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</si>
  <si>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</si>
  <si>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</si>
  <si>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</si>
  <si>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</si>
  <si>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</si>
  <si>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</si>
  <si>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</si>
  <si>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</si>
  <si>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</si>
  <si>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</si>
  <si>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</si>
  <si>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</si>
  <si>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</si>
  <si>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</si>
  <si>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</si>
  <si>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</si>
  <si>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</si>
  <si>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</si>
  <si>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</si>
  <si>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</si>
  <si>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</si>
  <si>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</si>
  <si>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</si>
  <si>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</si>
  <si>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</si>
  <si>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</si>
  <si>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</si>
  <si>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</si>
  <si>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</si>
  <si>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</si>
  <si>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</si>
  <si>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</si>
  <si>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</si>
  <si>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</si>
  <si>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</si>
  <si>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</si>
  <si>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</si>
  <si>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</si>
  <si>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</si>
  <si>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</si>
  <si>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</si>
  <si>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</si>
  <si>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</si>
  <si>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</si>
  <si>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</si>
  <si>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</si>
  <si>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</si>
  <si>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</si>
  <si>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</si>
  <si>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</si>
  <si>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</si>
  <si>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</si>
  <si>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</si>
  <si>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</si>
  <si>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</si>
  <si>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</si>
  <si>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</si>
  <si>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</si>
  <si>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</si>
  <si>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</si>
  <si>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</si>
  <si>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</si>
  <si>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</si>
  <si>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</si>
  <si>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</si>
  <si>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</si>
  <si>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</si>
  <si>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</si>
  <si>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</si>
  <si>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</si>
  <si>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</si>
  <si>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</si>
  <si>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</si>
  <si>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</si>
  <si>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</si>
  <si>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</si>
  <si>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</si>
  <si>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</si>
  <si>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</si>
  <si>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</si>
  <si>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</si>
  <si>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</si>
  <si>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</si>
  <si>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</si>
  <si>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</si>
  <si>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</si>
  <si>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</si>
  <si>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</si>
  <si>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</si>
  <si>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</si>
  <si>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</si>
  <si>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</si>
  <si>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</si>
  <si>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</si>
  <si>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</si>
  <si>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</si>
  <si>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</si>
  <si>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</si>
  <si>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</si>
  <si>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</si>
  <si>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</si>
  <si>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</si>
  <si>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</si>
  <si>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</si>
  <si>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</si>
  <si>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</si>
  <si>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</si>
  <si>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</si>
  <si>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</si>
  <si>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</si>
  <si>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</si>
  <si>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</si>
  <si>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</si>
  <si>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</si>
  <si>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</si>
  <si>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</si>
  <si>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</si>
  <si>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</si>
  <si>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</si>
  <si>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</si>
  <si>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</si>
  <si>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</si>
  <si>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</si>
  <si>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</si>
  <si>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</si>
  <si>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</si>
  <si>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</si>
  <si>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</si>
  <si>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</si>
  <si>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</si>
  <si>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</si>
  <si>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</si>
  <si>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</si>
  <si>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</si>
  <si>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</si>
  <si>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</si>
  <si>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</si>
  <si>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</si>
  <si>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</si>
  <si>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</si>
  <si>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</si>
  <si>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</si>
  <si>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</si>
  <si>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</si>
  <si>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</si>
  <si>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</si>
  <si>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</si>
  <si>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</si>
  <si>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</si>
  <si>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</si>
  <si>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</si>
  <si>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</si>
  <si>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</si>
  <si>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</si>
  <si>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</si>
  <si>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</si>
  <si>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</si>
  <si>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</si>
  <si>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</si>
  <si>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</si>
  <si>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</si>
  <si>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</si>
  <si>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</si>
  <si>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</si>
  <si>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</si>
  <si>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</si>
  <si>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</si>
  <si>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</si>
  <si>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</si>
  <si>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</si>
  <si>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</si>
  <si>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</si>
  <si>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</si>
  <si>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</si>
  <si>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</si>
  <si>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</si>
  <si>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</si>
  <si>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</si>
  <si>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</si>
  <si>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</si>
  <si>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</si>
  <si>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</si>
  <si>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</si>
  <si>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</si>
  <si>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</si>
  <si>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</si>
  <si>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</si>
  <si>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</si>
  <si>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</si>
  <si>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</si>
  <si>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</si>
  <si>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</si>
  <si>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</si>
  <si>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</si>
  <si>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</si>
  <si>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</si>
  <si>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</si>
  <si>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</si>
  <si>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</si>
  <si>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</si>
  <si>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</si>
  <si>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</si>
  <si>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</si>
  <si>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</si>
  <si>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</si>
  <si>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</si>
  <si>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</si>
  <si>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</si>
  <si>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</si>
  <si>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</si>
  <si>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</si>
  <si>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</si>
  <si>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</si>
  <si>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</si>
  <si>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</si>
  <si>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</si>
  <si>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</si>
  <si>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</si>
  <si>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</si>
  <si>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</si>
  <si>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</si>
  <si>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</si>
  <si>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</si>
  <si>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</si>
  <si>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</si>
  <si>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</si>
  <si>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</si>
  <si>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</si>
  <si>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</si>
  <si>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</si>
  <si>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</si>
  <si>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</si>
  <si>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</si>
  <si>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</si>
  <si>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</si>
  <si>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</si>
  <si>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</si>
  <si>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</si>
  <si>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</si>
  <si>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</si>
  <si>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</si>
  <si>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</si>
  <si>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</si>
  <si>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</si>
  <si>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</si>
  <si>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</si>
  <si>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</si>
  <si>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</si>
  <si>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</si>
  <si>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</si>
  <si>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</si>
  <si>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</si>
  <si>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</si>
  <si>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</si>
  <si>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</si>
  <si>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</si>
  <si>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</si>
  <si>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</si>
  <si>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</si>
  <si>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</si>
  <si>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</si>
  <si>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</si>
  <si>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</si>
  <si>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</si>
  <si>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</si>
  <si>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</si>
  <si>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</si>
  <si>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</si>
  <si>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</si>
  <si>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</si>
  <si>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</si>
  <si>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</si>
  <si>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</si>
  <si>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</si>
  <si>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</si>
  <si>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</si>
  <si>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</si>
  <si>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</si>
  <si>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</si>
  <si>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</si>
  <si>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</si>
  <si>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</si>
  <si>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</si>
  <si>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</si>
  <si>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</si>
  <si>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</si>
  <si>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</si>
  <si>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</si>
  <si>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</si>
  <si>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</si>
  <si>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</si>
  <si>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</si>
  <si>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</si>
  <si>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</si>
  <si>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</si>
  <si>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</si>
  <si>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</si>
  <si>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</si>
  <si>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</si>
  <si>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</si>
  <si>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</si>
  <si>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</si>
  <si>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</si>
  <si>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</si>
  <si>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</si>
  <si>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</si>
  <si>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</si>
  <si>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</si>
  <si>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</si>
  <si>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</si>
  <si>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</si>
  <si>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</si>
  <si>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</si>
  <si>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</si>
  <si>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</si>
  <si>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</si>
  <si>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</si>
  <si>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</si>
  <si>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</si>
  <si>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</si>
  <si>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</si>
  <si>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</si>
  <si>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</si>
  <si>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</si>
  <si>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</si>
  <si>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</si>
  <si>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</si>
  <si>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</si>
  <si>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</si>
  <si>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</si>
  <si>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</si>
  <si>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</si>
  <si>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</si>
  <si>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</si>
  <si>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</si>
  <si>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</si>
  <si>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</si>
  <si>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</si>
  <si>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</si>
  <si>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</si>
  <si>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</si>
  <si>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</si>
  <si>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</si>
  <si>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</si>
  <si>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</si>
  <si>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</si>
  <si>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</si>
  <si>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</si>
  <si>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</si>
  <si>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</si>
  <si>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</si>
  <si>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</si>
  <si>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</si>
  <si>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</si>
  <si>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</si>
  <si>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</si>
  <si>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</si>
  <si>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</si>
  <si>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</si>
  <si>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</si>
  <si>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</si>
  <si>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</si>
  <si>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</si>
  <si>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</si>
  <si>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</si>
  <si>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</si>
  <si>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</si>
  <si>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</si>
  <si>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</si>
  <si>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</si>
  <si>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</si>
  <si>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</si>
  <si>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</si>
  <si>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</si>
  <si>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</si>
  <si>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</si>
  <si>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</si>
  <si>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</si>
  <si>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</si>
  <si>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</si>
  <si>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</si>
  <si>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</si>
  <si>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</si>
  <si>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</si>
  <si>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</si>
  <si>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</si>
  <si>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</si>
  <si>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</si>
  <si>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</si>
  <si>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</si>
  <si>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</si>
  <si>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</si>
  <si>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</si>
  <si>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</si>
  <si>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</si>
  <si>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</si>
  <si>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</si>
  <si>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</si>
  <si>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</si>
  <si>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</si>
  <si>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</si>
  <si>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</si>
  <si>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</si>
  <si>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</si>
  <si>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</si>
  <si>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</si>
  <si>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</si>
  <si>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</si>
  <si>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</si>
  <si>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</si>
  <si>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</si>
  <si>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</si>
  <si>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</si>
  <si>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</si>
  <si>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</si>
  <si>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</si>
  <si>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</si>
  <si>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</si>
  <si>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</si>
  <si>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</si>
  <si>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</si>
  <si>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</si>
  <si>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</si>
  <si>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</si>
  <si>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</si>
  <si>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</si>
  <si>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</si>
  <si>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</si>
  <si>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</si>
  <si>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</si>
  <si>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</si>
  <si>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</si>
  <si>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</si>
  <si>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</si>
  <si>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</si>
  <si>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</si>
  <si>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</si>
  <si>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</si>
  <si>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</si>
  <si>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</si>
  <si>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</si>
  <si>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</si>
  <si>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</si>
  <si>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</si>
  <si>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</si>
  <si>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</si>
  <si>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</si>
  <si>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</si>
  <si>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</si>
  <si>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</si>
  <si>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</si>
  <si>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</si>
  <si>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</si>
  <si>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</si>
  <si>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</si>
  <si>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</si>
  <si>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</si>
  <si>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</si>
  <si>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</si>
  <si>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</si>
  <si>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</si>
  <si>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</si>
  <si>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</si>
  <si>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</si>
  <si>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</si>
  <si>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</si>
  <si>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</si>
  <si>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</si>
  <si>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</si>
  <si>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</si>
  <si>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</si>
  <si>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</si>
  <si>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</si>
  <si>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</si>
  <si>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</si>
  <si>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</si>
  <si>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</si>
  <si>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</si>
  <si>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</si>
  <si>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</si>
  <si>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</si>
  <si>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</si>
  <si>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</si>
  <si>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</si>
  <si>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</si>
  <si>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</si>
  <si>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</si>
  <si>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</si>
  <si>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</si>
  <si>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</si>
  <si>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</si>
  <si>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</si>
  <si>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</si>
  <si>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</si>
  <si>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</si>
  <si>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</si>
  <si>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</si>
  <si>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</si>
  <si>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</si>
  <si>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</si>
  <si>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</si>
  <si>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</si>
  <si>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</si>
  <si>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</si>
  <si>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</si>
  <si>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</si>
  <si>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</si>
  <si>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</si>
  <si>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</si>
  <si>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</si>
  <si>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</si>
  <si>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</si>
  <si>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</si>
  <si>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</si>
  <si>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</si>
  <si>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</si>
  <si>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</si>
  <si>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</si>
  <si>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</si>
  <si>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</si>
  <si>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</si>
  <si>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</si>
  <si>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</si>
  <si>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</si>
  <si>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</si>
  <si>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</si>
  <si>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</si>
  <si>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</si>
  <si>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</si>
  <si>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</si>
  <si>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</si>
  <si>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</si>
  <si>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</si>
  <si>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</si>
  <si>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</si>
  <si>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</si>
  <si>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</si>
  <si>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</si>
  <si>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</si>
  <si>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</si>
  <si>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</si>
  <si>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</si>
  <si>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</si>
  <si>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</si>
  <si>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</si>
  <si>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</si>
  <si>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</si>
  <si>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</si>
  <si>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</si>
  <si>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</si>
  <si>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</si>
  <si>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</si>
  <si>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</si>
  <si>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</si>
  <si>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</si>
  <si>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</si>
  <si>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</si>
  <si>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</si>
  <si>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</si>
  <si>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</si>
  <si>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</si>
  <si>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</si>
  <si>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</si>
  <si>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</si>
  <si>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</si>
  <si>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</si>
  <si>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</si>
  <si>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</si>
  <si>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</si>
  <si>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</si>
  <si>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</si>
  <si>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</si>
  <si>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</si>
  <si>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</si>
  <si>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</si>
  <si>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</si>
  <si>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</si>
  <si>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</si>
  <si>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</si>
  <si>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</si>
  <si>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</si>
  <si>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</si>
  <si>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</si>
  <si>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</si>
  <si>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</si>
  <si>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</si>
  <si>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</si>
  <si>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</si>
  <si>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</si>
  <si>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</si>
  <si>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</si>
  <si>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</si>
  <si>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</si>
  <si>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</si>
  <si>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</si>
  <si>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</si>
  <si>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</si>
  <si>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</si>
  <si>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</si>
  <si>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</si>
  <si>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</si>
  <si>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</si>
  <si>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</si>
  <si>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</si>
  <si>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</si>
  <si>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</si>
  <si>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</si>
  <si>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</si>
  <si>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</si>
  <si>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</si>
  <si>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</si>
  <si>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</si>
  <si>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</si>
  <si>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</si>
  <si>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</si>
  <si>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</si>
  <si>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</si>
  <si>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</si>
  <si>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</si>
  <si>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</si>
  <si>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</si>
  <si>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</si>
  <si>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</si>
  <si>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</si>
  <si>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</si>
  <si>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</si>
  <si>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</si>
  <si>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</si>
  <si>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</si>
  <si>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</si>
  <si>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</si>
  <si>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</si>
  <si>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</si>
  <si>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</si>
  <si>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</si>
  <si>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</si>
  <si>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</si>
  <si>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</si>
  <si>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</si>
  <si>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</si>
  <si>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</si>
  <si>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</si>
  <si>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</si>
  <si>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</si>
  <si>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</si>
  <si>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</si>
  <si>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</si>
  <si>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</si>
  <si>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</si>
  <si>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</si>
  <si>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</si>
  <si>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</si>
  <si>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</si>
  <si>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</si>
  <si>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</si>
  <si>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</si>
  <si>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</si>
  <si>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</si>
  <si>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</si>
  <si>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</si>
  <si>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</si>
  <si>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</si>
  <si>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</si>
  <si>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</si>
  <si>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</si>
  <si>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</si>
  <si>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</si>
  <si>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</si>
  <si>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</si>
  <si>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</si>
  <si>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</si>
  <si>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</si>
  <si>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</si>
  <si>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</si>
  <si>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</si>
  <si>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</si>
  <si>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</si>
  <si>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</si>
  <si>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</si>
  <si>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</si>
  <si>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</si>
  <si>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</si>
  <si>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</si>
  <si>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</si>
  <si>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</si>
  <si>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</si>
  <si>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</si>
  <si>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</si>
  <si>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</si>
  <si>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</si>
  <si>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</si>
  <si>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</si>
  <si>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</si>
  <si>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</si>
  <si>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</si>
  <si>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</si>
  <si>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</si>
  <si>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</si>
  <si>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</si>
  <si>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</si>
  <si>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</si>
  <si>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</si>
  <si>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</si>
  <si>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</si>
  <si>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</si>
  <si>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</si>
  <si>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</si>
  <si>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</si>
  <si>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</si>
  <si>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</si>
  <si>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</si>
  <si>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</si>
  <si>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</si>
  <si>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</si>
  <si>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</si>
  <si>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</si>
  <si>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</si>
  <si>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</si>
  <si>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</si>
  <si>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</si>
  <si>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</si>
  <si>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</si>
  <si>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</si>
  <si>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</si>
  <si>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</si>
  <si>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</si>
  <si>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</si>
  <si>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</si>
  <si>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</si>
  <si>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</si>
  <si>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</si>
  <si>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</si>
  <si>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</si>
  <si>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</si>
  <si>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</si>
  <si>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</si>
  <si>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</si>
  <si>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</si>
  <si>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</si>
  <si>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</si>
  <si>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</si>
  <si>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</si>
  <si>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</si>
  <si>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</si>
  <si>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</si>
  <si>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</si>
  <si>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</si>
  <si>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</si>
  <si>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</si>
  <si>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</si>
  <si>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</si>
  <si>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</si>
  <si>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</si>
  <si>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</si>
  <si>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</si>
  <si>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</si>
  <si>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</si>
  <si>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</si>
  <si>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</si>
  <si>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</si>
  <si>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</si>
  <si>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</si>
  <si>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</si>
  <si>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</si>
  <si>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</si>
  <si>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</si>
  <si>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</si>
  <si>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</si>
  <si>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</si>
  <si>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</si>
  <si>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</si>
  <si>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</si>
  <si>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</si>
  <si>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</si>
  <si>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</si>
  <si>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</si>
  <si>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</si>
  <si>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</si>
  <si>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</si>
  <si>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</si>
  <si>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</si>
  <si>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</si>
  <si>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</si>
  <si>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</si>
  <si>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</si>
  <si>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</si>
  <si>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</si>
  <si>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</si>
  <si>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</si>
  <si>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</si>
  <si>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</si>
  <si>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</si>
  <si>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</si>
  <si>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</si>
  <si>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</si>
  <si>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</si>
  <si>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</si>
  <si>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</si>
  <si>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</si>
  <si>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</si>
  <si>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</si>
  <si>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</si>
  <si>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</si>
  <si>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</si>
  <si>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</si>
  <si>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</si>
  <si>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</si>
  <si>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</si>
  <si>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</si>
  <si>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</si>
  <si>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</si>
  <si>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</si>
  <si>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</si>
  <si>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</si>
  <si>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</si>
  <si>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</si>
  <si>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</si>
  <si>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</si>
  <si>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</si>
  <si>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</si>
  <si>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</si>
  <si>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</si>
  <si>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</si>
  <si>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</si>
  <si>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</si>
  <si>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</si>
  <si>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</si>
  <si>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</si>
  <si>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</si>
  <si>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</si>
  <si>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</si>
  <si>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</si>
  <si>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</si>
  <si>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</si>
  <si>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</si>
  <si>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</si>
  <si>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</si>
  <si>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</si>
  <si>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</si>
  <si>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</si>
  <si>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</si>
  <si>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</si>
  <si>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</si>
  <si>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</si>
  <si>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</si>
  <si>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</si>
  <si>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</si>
  <si>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</si>
  <si>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</si>
  <si>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</si>
  <si>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</si>
  <si>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</si>
  <si>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</si>
  <si>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</si>
  <si>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</si>
  <si>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</si>
  <si>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</si>
  <si>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</si>
  <si>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</si>
  <si>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</si>
  <si>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</si>
  <si>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</si>
  <si>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</si>
  <si>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</si>
  <si>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</si>
  <si>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</si>
  <si>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</si>
  <si>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</si>
  <si>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</si>
  <si>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</si>
  <si>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</si>
  <si>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</si>
  <si>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</si>
  <si>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</si>
  <si>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</si>
  <si>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</si>
  <si>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</si>
  <si>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</si>
  <si>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</si>
  <si>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</si>
  <si>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</si>
  <si>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</si>
  <si>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</si>
  <si>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</si>
  <si>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</si>
  <si>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</si>
  <si>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</si>
  <si>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</si>
  <si>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</si>
  <si>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</si>
  <si>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</si>
  <si>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</si>
  <si>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</si>
  <si>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</si>
  <si>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</si>
  <si>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</si>
  <si>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</si>
  <si>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</si>
  <si>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</si>
  <si>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</si>
  <si>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</si>
  <si>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</si>
  <si>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</si>
  <si>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</si>
  <si>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</si>
  <si>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</si>
  <si>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</si>
  <si>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</si>
  <si>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</si>
  <si>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</si>
  <si>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</si>
  <si>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</si>
  <si>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</si>
  <si>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</si>
  <si>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</si>
  <si>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</si>
  <si>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</si>
  <si>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</si>
  <si>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</si>
  <si>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</si>
  <si>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</si>
  <si>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</si>
  <si>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</si>
  <si>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</si>
  <si>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</si>
  <si>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</si>
  <si>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</si>
  <si>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</si>
  <si>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</si>
  <si>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</si>
  <si>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</si>
  <si>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</si>
  <si>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</si>
  <si>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</si>
  <si>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</si>
  <si>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</si>
  <si>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</si>
  <si>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</si>
  <si>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</si>
  <si>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</si>
  <si>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</si>
  <si>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</si>
  <si>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</si>
  <si>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</si>
  <si>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</si>
  <si>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</si>
  <si>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</si>
  <si>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</si>
  <si>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</si>
  <si>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</si>
  <si>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</si>
  <si>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</si>
  <si>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</si>
  <si>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</si>
  <si>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</si>
  <si>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</si>
  <si>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</si>
  <si>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</si>
  <si>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</si>
  <si>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</si>
  <si>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</si>
  <si>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</si>
  <si>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</si>
  <si>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</si>
  <si>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</si>
  <si>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</si>
  <si>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</si>
  <si>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</si>
  <si>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</si>
  <si>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</si>
  <si>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</si>
  <si>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</si>
  <si>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</si>
  <si>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</si>
  <si>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</si>
  <si>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</si>
  <si>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</si>
  <si>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</si>
  <si>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</si>
  <si>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</si>
  <si>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</si>
  <si>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</si>
  <si>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</si>
  <si>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</si>
  <si>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</si>
  <si>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</si>
  <si>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</si>
  <si>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</si>
  <si>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</si>
  <si>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</si>
  <si>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</si>
  <si>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</si>
  <si>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</si>
  <si>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</si>
  <si>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</si>
  <si>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</si>
  <si>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</si>
  <si>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</si>
  <si>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</si>
  <si>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</si>
  <si>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</si>
  <si>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</si>
  <si>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</si>
  <si>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</si>
  <si>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</si>
  <si>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</si>
  <si>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</si>
  <si>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</si>
  <si>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</si>
  <si>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</si>
  <si>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</si>
  <si>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</si>
  <si>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</si>
  <si>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</si>
  <si>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</si>
  <si>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</si>
  <si>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</si>
  <si>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</si>
  <si>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</si>
  <si>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</si>
  <si>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</si>
  <si>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</si>
  <si>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</si>
  <si>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</si>
  <si>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</si>
  <si>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</si>
  <si>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</si>
  <si>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</si>
  <si>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</si>
  <si>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</si>
  <si>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</si>
  <si>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</si>
  <si>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</si>
  <si>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</si>
  <si>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</si>
  <si>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</si>
  <si>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</si>
  <si>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</si>
  <si>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</si>
  <si>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</si>
  <si>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</si>
  <si>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</si>
  <si>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</si>
  <si>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</si>
  <si>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</si>
  <si>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</si>
  <si>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</si>
  <si>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</si>
  <si>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</si>
  <si>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</si>
  <si>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</si>
  <si>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</si>
  <si>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</si>
  <si>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</si>
  <si>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</si>
  <si>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</si>
  <si>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</si>
  <si>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</si>
  <si>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</si>
  <si>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</si>
  <si>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</si>
  <si>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</si>
  <si>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</si>
  <si>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</si>
  <si>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</si>
  <si>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</si>
  <si>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</si>
  <si>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</si>
  <si>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</si>
  <si>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</si>
  <si>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</si>
  <si>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</si>
  <si>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</si>
  <si>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</si>
  <si>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</si>
  <si>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</si>
  <si>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</si>
  <si>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</si>
  <si>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</si>
  <si>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</si>
  <si>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</si>
  <si>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</si>
  <si>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</si>
  <si>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</si>
  <si>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</si>
  <si>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</si>
  <si>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</si>
  <si>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</si>
  <si>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</si>
  <si>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</si>
  <si>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</si>
  <si>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</si>
  <si>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</si>
  <si>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</si>
  <si>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</si>
  <si>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</si>
  <si>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</si>
  <si>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</si>
  <si>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</si>
  <si>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</si>
  <si>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</si>
  <si>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</si>
  <si>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</si>
  <si>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</si>
  <si>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</si>
  <si>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</si>
  <si>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</si>
  <si>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</si>
  <si>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</si>
  <si>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</si>
  <si>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</si>
  <si>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</si>
  <si>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</si>
  <si>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</si>
  <si>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</si>
  <si>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</si>
  <si>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</si>
  <si>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</si>
  <si>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</si>
  <si>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</si>
  <si>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</si>
  <si>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</si>
  <si>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</si>
  <si>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</si>
  <si>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</si>
  <si>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</si>
  <si>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</si>
  <si>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</si>
  <si>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</si>
  <si>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</si>
  <si>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</si>
  <si>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</si>
  <si>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</si>
  <si>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</si>
  <si>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</si>
  <si>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</si>
  <si>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</si>
  <si>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</si>
  <si>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</si>
  <si>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</si>
  <si>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</si>
  <si>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</si>
  <si>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</si>
  <si>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</si>
  <si>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</si>
  <si>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</si>
  <si>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</si>
  <si>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</si>
  <si>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</si>
  <si>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</si>
  <si>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</si>
  <si>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</si>
  <si>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</si>
  <si>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</si>
  <si>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</si>
  <si>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</si>
  <si>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</si>
  <si>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</si>
  <si>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</si>
  <si>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</si>
  <si>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</si>
  <si>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</si>
  <si>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</si>
  <si>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</si>
  <si>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</si>
  <si>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</si>
  <si>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</si>
  <si>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</si>
  <si>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</si>
  <si>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</si>
  <si>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</si>
  <si>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</si>
  <si>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</si>
  <si>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</si>
  <si>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</si>
  <si>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</si>
  <si>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</si>
  <si>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</si>
  <si>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</si>
  <si>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</si>
  <si>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</si>
  <si>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</si>
  <si>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</si>
  <si>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</si>
  <si>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</si>
  <si>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</si>
  <si>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</si>
  <si>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</si>
  <si>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</si>
  <si>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</si>
  <si>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</si>
  <si>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</si>
  <si>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</si>
  <si>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</si>
  <si>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</si>
  <si>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</si>
  <si>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</si>
  <si>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</si>
  <si>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</si>
  <si>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</si>
  <si>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</si>
  <si>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</si>
  <si>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</si>
  <si>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</si>
  <si>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</si>
  <si>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</si>
  <si>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</si>
  <si>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</si>
  <si>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</si>
  <si>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</si>
  <si>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</si>
  <si>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</si>
  <si>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</si>
  <si>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</si>
  <si>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</si>
  <si>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</si>
  <si>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</si>
  <si>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</si>
  <si>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</si>
  <si>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</si>
  <si>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</si>
  <si>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</si>
  <si>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</si>
  <si>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</si>
  <si>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</si>
  <si>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</si>
  <si>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</si>
  <si>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</si>
  <si>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</si>
  <si>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</si>
  <si>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</si>
  <si>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</si>
  <si>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</si>
  <si>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</si>
  <si>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</si>
  <si>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</si>
  <si>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</si>
  <si>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</si>
  <si>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</si>
  <si>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</si>
  <si>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</si>
  <si>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</si>
  <si>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</si>
  <si>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</si>
  <si>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</si>
  <si>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</si>
  <si>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</si>
  <si>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</si>
  <si>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</si>
  <si>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</si>
  <si>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</si>
  <si>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</si>
  <si>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</si>
  <si>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</si>
  <si>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</si>
  <si>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</si>
  <si>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</si>
  <si>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</si>
  <si>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</si>
  <si>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</si>
  <si>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</si>
  <si>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</si>
  <si>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</si>
  <si>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</si>
  <si>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</si>
  <si>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</si>
  <si>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</si>
  <si>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</si>
  <si>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</si>
  <si>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</si>
  <si>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</si>
  <si>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</si>
  <si>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</si>
  <si>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</si>
  <si>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</si>
  <si>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</si>
  <si>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</si>
  <si>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</si>
  <si>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</si>
  <si>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</si>
  <si>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</si>
  <si>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</si>
  <si>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</si>
  <si>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</si>
  <si>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</si>
  <si>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</si>
  <si>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</si>
  <si>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</si>
  <si>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</si>
  <si>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</si>
  <si>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</si>
  <si>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</si>
  <si>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</si>
  <si>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</si>
  <si>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</si>
  <si>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</si>
  <si>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</si>
  <si>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</si>
  <si>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</si>
  <si>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</si>
  <si>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</si>
  <si>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</si>
  <si>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</si>
  <si>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</si>
  <si>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</si>
  <si>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</si>
  <si>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</si>
  <si>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</si>
  <si>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</si>
  <si>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</si>
  <si>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</si>
  <si>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</si>
  <si>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</si>
  <si>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</si>
  <si>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</si>
  <si>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</si>
  <si>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</si>
  <si>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</si>
  <si>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</si>
  <si>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</si>
  <si>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</si>
  <si>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</si>
  <si>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</si>
  <si>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</si>
  <si>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</si>
  <si>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</si>
  <si>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</si>
  <si>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</si>
  <si>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</si>
  <si>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</si>
  <si>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</si>
  <si>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</si>
  <si>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</si>
  <si>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</si>
  <si>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</si>
  <si>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</si>
  <si>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</si>
  <si>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</si>
  <si>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</si>
  <si>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</si>
  <si>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</si>
  <si>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</si>
  <si>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</si>
  <si>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</si>
  <si>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</si>
  <si>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</si>
  <si>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</si>
  <si>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</si>
  <si>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</si>
  <si>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</si>
  <si>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</si>
  <si>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</si>
  <si>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</si>
  <si>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</si>
  <si>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</si>
  <si>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</si>
  <si>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</si>
  <si>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</si>
  <si>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</si>
  <si>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</si>
  <si>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</si>
  <si>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</si>
  <si>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</si>
  <si>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</si>
  <si>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</si>
  <si>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</si>
  <si>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</si>
  <si>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</si>
  <si>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</si>
  <si>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</si>
  <si>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</si>
  <si>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</si>
  <si>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</si>
  <si>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</si>
  <si>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</si>
  <si>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</si>
  <si>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</si>
  <si>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</si>
  <si>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</si>
  <si>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</si>
  <si>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</si>
  <si>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</si>
  <si>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</si>
  <si>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</si>
  <si>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</si>
  <si>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</si>
  <si>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</si>
  <si>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</si>
  <si>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</si>
  <si>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</si>
  <si>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</si>
  <si>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</si>
  <si>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</si>
  <si>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</si>
  <si>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</si>
  <si>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</si>
  <si>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</si>
  <si>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</si>
  <si>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</si>
  <si>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</si>
  <si>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</si>
  <si>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</si>
  <si>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</si>
  <si>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</si>
  <si>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</si>
  <si>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</si>
  <si>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</si>
  <si>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</si>
  <si>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</si>
  <si>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</si>
  <si>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</si>
  <si>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</si>
  <si>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</si>
  <si>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</si>
  <si>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</si>
  <si>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</si>
  <si>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</si>
  <si>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</si>
  <si>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</si>
  <si>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</si>
  <si>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</si>
  <si>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</si>
  <si>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</si>
  <si>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</si>
  <si>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</si>
  <si>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</si>
  <si>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</si>
  <si>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</si>
  <si>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</si>
  <si>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</si>
  <si>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</si>
  <si>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</si>
  <si>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</si>
  <si>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</si>
  <si>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</si>
  <si>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</si>
  <si>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</si>
  <si>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</si>
  <si>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</si>
  <si>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</si>
  <si>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</si>
  <si>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</si>
  <si>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</si>
  <si>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</si>
  <si>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</si>
  <si>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</si>
  <si>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</si>
  <si>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</si>
  <si>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</si>
  <si>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</si>
  <si>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</si>
  <si>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</si>
  <si>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</si>
  <si>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</si>
  <si>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</si>
  <si>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</si>
  <si>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</si>
  <si>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</si>
  <si>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</si>
  <si>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</si>
  <si>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</si>
  <si>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</si>
  <si>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</si>
  <si>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</si>
  <si>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</si>
  <si>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</si>
  <si>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</si>
  <si>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</si>
  <si>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</si>
  <si>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</si>
  <si>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</si>
  <si>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</si>
  <si>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</si>
  <si>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</si>
  <si>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</si>
  <si>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</si>
  <si>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</si>
  <si>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</si>
  <si>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</si>
  <si>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</si>
  <si>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</si>
  <si>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</si>
  <si>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</si>
  <si>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</si>
  <si>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</si>
  <si>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</si>
  <si>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</si>
  <si>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</si>
  <si>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</si>
  <si>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</si>
  <si>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</si>
  <si>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</si>
  <si>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</si>
  <si>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</si>
  <si>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</si>
  <si>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</si>
  <si>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</si>
  <si>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</si>
  <si>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</si>
  <si>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</si>
  <si>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</si>
  <si>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</si>
  <si>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</si>
  <si>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</si>
  <si>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</si>
  <si>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</si>
  <si>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</si>
  <si>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</si>
  <si>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</si>
  <si>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</si>
  <si>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</si>
  <si>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</si>
  <si>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</si>
  <si>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</si>
  <si>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</si>
  <si>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</si>
  <si>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</si>
  <si>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</si>
  <si>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</si>
  <si>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</si>
  <si>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</si>
  <si>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</si>
  <si>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</si>
  <si>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</si>
  <si>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</si>
  <si>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</si>
  <si>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</si>
  <si>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</si>
  <si>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</si>
  <si>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</si>
  <si>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</si>
  <si>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</si>
  <si>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</si>
  <si>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</si>
  <si>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</si>
  <si>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</si>
  <si>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</si>
  <si>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</si>
  <si>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</si>
  <si>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</si>
  <si>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</si>
  <si>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</si>
  <si>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</si>
  <si>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</si>
  <si>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</si>
  <si>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</si>
  <si>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</si>
  <si>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</si>
  <si>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</si>
  <si>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</si>
  <si>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</si>
  <si>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</si>
  <si>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</si>
  <si>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</si>
  <si>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</si>
  <si>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</si>
  <si>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</si>
  <si>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</si>
  <si>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</si>
  <si>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</si>
  <si>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</si>
  <si>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</si>
  <si>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</si>
  <si>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</si>
  <si>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</si>
  <si>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</si>
  <si>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</si>
  <si>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</si>
  <si>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</si>
  <si>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</si>
  <si>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</si>
  <si>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</si>
  <si>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</si>
  <si>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</si>
  <si>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</si>
  <si>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</si>
  <si>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</si>
  <si>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</si>
  <si>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</si>
  <si>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</si>
  <si>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</si>
  <si>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</si>
  <si>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</si>
  <si>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</si>
  <si>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</si>
  <si>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</si>
  <si>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</si>
  <si>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</si>
  <si>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</si>
  <si>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</si>
  <si>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</si>
  <si>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</si>
  <si>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</si>
  <si>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</si>
  <si>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</si>
  <si>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</si>
  <si>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</si>
  <si>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</si>
  <si>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</si>
  <si>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</si>
  <si>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</si>
  <si>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</si>
  <si>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</si>
  <si>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</si>
  <si>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</si>
  <si>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</si>
  <si>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</si>
  <si>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</si>
  <si>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</si>
  <si>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</si>
  <si>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</si>
  <si>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</si>
  <si>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</si>
  <si>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</si>
  <si>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</si>
  <si>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</si>
  <si>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</si>
  <si>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</si>
  <si>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</si>
  <si>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</si>
  <si>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</si>
  <si>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</si>
  <si>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</si>
  <si>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</si>
  <si>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</si>
  <si>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</si>
  <si>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</si>
  <si>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</si>
  <si>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</si>
  <si>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</si>
  <si>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</si>
  <si>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</si>
  <si>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</si>
  <si>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</si>
  <si>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</si>
  <si>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</si>
  <si>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</si>
  <si>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</si>
  <si>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</si>
  <si>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</si>
  <si>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</si>
  <si>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</si>
  <si>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</si>
  <si>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</si>
  <si>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</si>
  <si>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</si>
  <si>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</si>
  <si>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</si>
  <si>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</si>
  <si>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</si>
  <si>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</si>
  <si>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</si>
  <si>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</si>
  <si>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</si>
  <si>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</si>
  <si>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</si>
  <si>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</si>
  <si>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</si>
  <si>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</si>
  <si>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</si>
  <si>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</si>
  <si>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</si>
  <si>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</si>
  <si>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</si>
  <si>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</si>
  <si>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</si>
  <si>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</si>
  <si>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</si>
  <si>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</si>
  <si>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</si>
  <si>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</si>
  <si>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</si>
  <si>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</si>
  <si>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</si>
  <si>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</si>
  <si>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</si>
  <si>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</si>
  <si>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</si>
  <si>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</si>
  <si>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</si>
  <si>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</si>
  <si>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</si>
  <si>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</si>
  <si>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</si>
  <si>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</si>
  <si>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</si>
  <si>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</si>
  <si>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</si>
  <si>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</si>
  <si>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</si>
  <si>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</si>
  <si>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</si>
  <si>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</si>
  <si>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</si>
  <si>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</si>
  <si>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</si>
  <si>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</si>
  <si>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</si>
  <si>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</si>
  <si>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</si>
  <si>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</si>
  <si>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</si>
  <si>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</si>
  <si>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</si>
  <si>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</si>
  <si>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</si>
  <si>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</si>
  <si>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</si>
  <si>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</si>
  <si>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</si>
  <si>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</si>
  <si>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</si>
  <si>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</si>
  <si>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</si>
  <si>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</si>
  <si>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</si>
  <si>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</si>
  <si>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</si>
  <si>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</si>
  <si>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</si>
  <si>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</si>
  <si>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</si>
  <si>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</si>
  <si>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</si>
  <si>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</si>
  <si>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</si>
  <si>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</si>
  <si>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</si>
  <si>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</si>
  <si>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</si>
  <si>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</si>
  <si>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</si>
  <si>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</si>
  <si>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</si>
  <si>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</si>
  <si>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</si>
  <si>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</si>
  <si>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</si>
  <si>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</si>
  <si>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</si>
  <si>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</si>
  <si>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</si>
  <si>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</si>
  <si>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</si>
  <si>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</si>
  <si>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</si>
  <si>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</si>
  <si>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</si>
  <si>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</si>
  <si>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</si>
  <si>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</si>
  <si>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</si>
  <si>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</si>
  <si>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</si>
  <si>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</si>
  <si>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</si>
  <si>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</si>
  <si>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</si>
  <si>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</si>
  <si>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</si>
  <si>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</si>
  <si>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</si>
  <si>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</si>
  <si>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</si>
  <si>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</si>
  <si>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</si>
  <si>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</si>
  <si>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</si>
  <si>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</si>
  <si>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</si>
  <si>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</si>
  <si>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</si>
  <si>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</si>
  <si>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</si>
  <si>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</si>
  <si>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</si>
  <si>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</si>
  <si>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</si>
  <si>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</si>
  <si>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</si>
  <si>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</si>
  <si>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</si>
  <si>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</si>
  <si>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</si>
  <si>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</si>
  <si>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</si>
  <si>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</si>
  <si>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</si>
  <si>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</si>
  <si>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</si>
  <si>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</si>
  <si>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</si>
  <si>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</si>
  <si>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</si>
  <si>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</si>
  <si>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</si>
  <si>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</si>
  <si>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</si>
  <si>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</si>
  <si>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</si>
  <si>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</si>
  <si>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</si>
  <si>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</si>
  <si>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</si>
  <si>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</si>
  <si>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</si>
  <si>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</si>
  <si>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</si>
  <si>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</si>
  <si>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</si>
  <si>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</si>
  <si>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</si>
  <si>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</si>
  <si>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</si>
  <si>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</si>
  <si>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</si>
  <si>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</si>
  <si>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</si>
  <si>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</si>
  <si>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</si>
  <si>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</si>
  <si>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</si>
  <si>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</si>
  <si>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</si>
  <si>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</si>
  <si>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</si>
  <si>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</si>
  <si>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</si>
  <si>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</si>
  <si>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</si>
  <si>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</si>
  <si>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</si>
  <si>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</si>
  <si>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</si>
  <si>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</si>
  <si>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</si>
  <si>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</si>
  <si>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</si>
  <si>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</si>
  <si>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</si>
  <si>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</si>
  <si>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</si>
  <si>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</si>
  <si>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</si>
  <si>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</si>
  <si>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</si>
  <si>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</si>
  <si>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</si>
  <si>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</si>
  <si>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</si>
  <si>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</si>
  <si>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</si>
  <si>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</si>
  <si>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</si>
  <si>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</si>
  <si>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</si>
  <si>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</si>
  <si>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</si>
  <si>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</si>
  <si>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</si>
  <si>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</si>
  <si>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</si>
  <si>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</si>
  <si>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</si>
  <si>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</si>
  <si>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</si>
  <si>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</si>
  <si>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</si>
  <si>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</si>
  <si>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</si>
  <si>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</si>
  <si>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</si>
  <si>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</si>
  <si>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</si>
  <si>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</si>
  <si>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</si>
  <si>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</si>
  <si>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</si>
  <si>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</si>
  <si>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</si>
  <si>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</si>
  <si>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</si>
  <si>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</si>
  <si>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</si>
  <si>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</si>
  <si>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</si>
  <si>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</si>
  <si>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</si>
  <si>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</si>
  <si>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</si>
  <si>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</si>
  <si>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</si>
  <si>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</si>
  <si>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</si>
  <si>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</si>
  <si>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</si>
  <si>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</si>
  <si>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</si>
  <si>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</si>
  <si>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</si>
  <si>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</si>
  <si>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</si>
  <si>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</si>
  <si>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</si>
  <si>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</si>
  <si>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</si>
  <si>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</si>
  <si>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</si>
  <si>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</si>
  <si>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</si>
  <si>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</si>
  <si>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</si>
  <si>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</si>
  <si>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</si>
  <si>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</si>
  <si>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</si>
  <si>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</si>
  <si>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</si>
  <si>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</si>
  <si>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</si>
  <si>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</si>
  <si>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</si>
  <si>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</si>
  <si>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</si>
  <si>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</si>
  <si>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</si>
  <si>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</si>
  <si>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</si>
  <si>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</si>
  <si>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</si>
  <si>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</si>
  <si>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</si>
  <si>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</si>
  <si>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</si>
  <si>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</si>
  <si>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</si>
  <si>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</si>
  <si>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</si>
  <si>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</si>
  <si>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</si>
  <si>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</si>
  <si>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</si>
  <si>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</si>
  <si>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</si>
  <si>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</si>
  <si>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</si>
  <si>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</si>
  <si>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</si>
  <si>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</si>
  <si>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</si>
  <si>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</si>
  <si>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</si>
  <si>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</si>
  <si>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</si>
  <si>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</si>
  <si>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</si>
  <si>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</si>
  <si>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</si>
  <si>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</si>
  <si>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</si>
  <si>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</si>
  <si>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</si>
  <si>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</si>
  <si>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</si>
  <si>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</si>
  <si>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</si>
  <si>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</si>
  <si>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</si>
  <si>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</si>
  <si>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</si>
  <si>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</si>
  <si>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</si>
  <si>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</si>
  <si>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</si>
  <si>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</si>
  <si>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</si>
  <si>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</si>
  <si>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</si>
  <si>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</si>
  <si>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</si>
  <si>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</si>
  <si>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</si>
  <si>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</si>
  <si>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</si>
  <si>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</si>
  <si>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</si>
  <si>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</si>
  <si>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</si>
  <si>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</si>
  <si>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</si>
  <si>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</si>
  <si>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</si>
  <si>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</si>
  <si>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</si>
  <si>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</si>
  <si>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</si>
  <si>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</si>
  <si>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</si>
  <si>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</si>
  <si>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</si>
  <si>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</si>
  <si>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</si>
  <si>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</si>
  <si>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</si>
  <si>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</si>
  <si>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</si>
  <si>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</si>
  <si>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</si>
  <si>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</si>
  <si>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</si>
  <si>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</si>
  <si>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</si>
  <si>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</si>
  <si>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</si>
  <si>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</si>
  <si>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</si>
  <si>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</si>
  <si>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</si>
  <si>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</si>
  <si>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</si>
  <si>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</si>
  <si>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</si>
  <si>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</si>
  <si>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</si>
  <si>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</si>
  <si>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</si>
  <si>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</si>
  <si>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</si>
  <si>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</si>
  <si>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</si>
  <si>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</si>
  <si>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</si>
  <si>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</si>
  <si>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</si>
  <si>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</si>
  <si>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</si>
  <si>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</si>
  <si>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</si>
  <si>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</si>
  <si>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</si>
  <si>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</si>
  <si>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</si>
  <si>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</si>
  <si>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</si>
  <si>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</si>
  <si>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</si>
  <si>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</si>
  <si>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</si>
  <si>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</si>
  <si>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</si>
  <si>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</si>
  <si>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</si>
  <si>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</si>
  <si>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</si>
  <si>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</si>
  <si>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</si>
  <si>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</si>
  <si>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</si>
  <si>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</si>
  <si>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</si>
  <si>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</si>
  <si>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</si>
  <si>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</si>
  <si>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</si>
  <si>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</si>
  <si>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</si>
  <si>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</si>
  <si>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</si>
  <si>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</si>
  <si>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</si>
  <si>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</si>
  <si>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</si>
  <si>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</si>
  <si>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</si>
  <si>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</si>
  <si>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</si>
  <si>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</si>
  <si>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</si>
  <si>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</si>
  <si>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</si>
  <si>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</si>
  <si>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</si>
  <si>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</si>
  <si>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</si>
  <si>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</si>
  <si>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</si>
  <si>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</si>
  <si>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</si>
  <si>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</si>
  <si>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</si>
  <si>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</si>
  <si>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</si>
  <si>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</si>
  <si>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</si>
  <si>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</si>
  <si>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</si>
  <si>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</si>
  <si>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</si>
  <si>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</si>
  <si>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</si>
  <si>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</si>
  <si>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</si>
  <si>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</si>
  <si>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</si>
  <si>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</si>
  <si>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</si>
  <si>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</si>
  <si>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</si>
  <si>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</si>
  <si>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</si>
  <si>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</si>
  <si>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</si>
  <si>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</si>
  <si>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</si>
  <si>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</si>
  <si>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</si>
  <si>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</si>
  <si>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</si>
  <si>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</si>
  <si>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</si>
  <si>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</si>
  <si>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</si>
  <si>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</si>
  <si>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</si>
  <si>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</si>
  <si>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</si>
  <si>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</si>
  <si>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</si>
  <si>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</si>
  <si>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</si>
  <si>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</si>
  <si>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</si>
  <si>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</si>
  <si>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</si>
  <si>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</si>
  <si>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</si>
  <si>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</si>
  <si>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</si>
  <si>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</si>
  <si>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</si>
  <si>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</si>
  <si>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</si>
  <si>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</si>
  <si>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</si>
  <si>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</si>
  <si>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</si>
  <si>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</si>
  <si>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</si>
  <si>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</si>
  <si>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</si>
  <si>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</si>
  <si>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</si>
  <si>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</si>
  <si>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</si>
  <si>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</si>
  <si>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</si>
  <si>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</si>
  <si>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</si>
  <si>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</si>
  <si>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</si>
  <si>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</si>
  <si>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</si>
  <si>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</si>
  <si>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</si>
  <si>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</si>
  <si>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</si>
  <si>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</si>
  <si>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</si>
  <si>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</si>
  <si>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</si>
  <si>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</si>
  <si>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</si>
  <si>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</si>
  <si>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</si>
  <si>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</si>
  <si>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</si>
  <si>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</si>
  <si>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</si>
  <si>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</si>
  <si>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</si>
  <si>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</si>
  <si>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</si>
  <si>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</si>
  <si>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</si>
  <si>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</si>
  <si>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</si>
  <si>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</si>
  <si>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</si>
  <si>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</si>
  <si>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</si>
  <si>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</si>
  <si>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</si>
  <si>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</si>
  <si>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</si>
  <si>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</si>
  <si>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</si>
  <si>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</si>
  <si>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</si>
  <si>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</si>
  <si>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</si>
  <si>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</si>
  <si>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</si>
  <si>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</si>
  <si>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</si>
  <si>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</si>
  <si>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</si>
  <si>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</si>
  <si>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</si>
  <si>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</si>
  <si>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</si>
  <si>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</si>
  <si>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</si>
  <si>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</si>
  <si>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</si>
  <si>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</si>
  <si>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</si>
  <si>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</si>
  <si>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</si>
  <si>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</si>
  <si>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</si>
  <si>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</si>
  <si>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</si>
  <si>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</si>
  <si>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</si>
  <si>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</si>
  <si>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</si>
  <si>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</si>
  <si>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</si>
  <si>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</si>
  <si>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</si>
  <si>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</si>
  <si>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</si>
  <si>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</si>
  <si>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</si>
  <si>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</si>
  <si>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</si>
  <si>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</si>
  <si>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</si>
  <si>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</si>
  <si>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</si>
  <si>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</si>
  <si>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</si>
  <si>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</si>
  <si>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</si>
  <si>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</si>
  <si>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</si>
  <si>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</si>
  <si>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</si>
  <si>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</si>
  <si>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</si>
  <si>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</si>
  <si>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</si>
  <si>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</si>
  <si>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</si>
  <si>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</si>
  <si>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</si>
  <si>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</si>
  <si>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</si>
  <si>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</si>
  <si>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</si>
  <si>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</si>
  <si>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</si>
  <si>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</si>
  <si>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</si>
  <si>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</si>
  <si>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</si>
  <si>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</si>
  <si>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</si>
  <si>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</si>
  <si>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</si>
  <si>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</si>
  <si>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</si>
  <si>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</si>
  <si>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</si>
  <si>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</si>
  <si>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</si>
  <si>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</si>
  <si>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</si>
  <si>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</si>
  <si>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</si>
  <si>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</si>
  <si>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</si>
  <si>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</si>
  <si>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</si>
  <si>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</si>
  <si>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</si>
  <si>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</si>
  <si>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</si>
  <si>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</si>
  <si>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</si>
  <si>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</si>
  <si>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</si>
  <si>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</si>
  <si>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</si>
  <si>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</si>
  <si>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</si>
  <si>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</si>
  <si>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</si>
  <si>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</si>
  <si>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</si>
  <si>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</si>
  <si>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</si>
  <si>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</si>
  <si>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</si>
  <si>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</si>
  <si>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</si>
  <si>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</si>
  <si>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</si>
  <si>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</si>
  <si>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</si>
  <si>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</si>
  <si>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</si>
  <si>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</si>
  <si>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</si>
  <si>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</si>
  <si>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</si>
  <si>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</si>
  <si>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</si>
  <si>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</si>
  <si>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</si>
  <si>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</si>
  <si>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</si>
  <si>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</si>
  <si>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</si>
  <si>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</si>
  <si>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</si>
  <si>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</si>
  <si>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</si>
  <si>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</si>
  <si>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</si>
  <si>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</si>
  <si>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</si>
  <si>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</si>
  <si>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</si>
  <si>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</si>
  <si>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</si>
  <si>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</si>
  <si>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</si>
  <si>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</si>
  <si>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</si>
  <si>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</si>
  <si>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</si>
  <si>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</si>
  <si>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</si>
  <si>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</si>
  <si>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</si>
  <si>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</si>
  <si>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</si>
  <si>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</si>
  <si>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</si>
  <si>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</si>
  <si>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</si>
  <si>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</si>
  <si>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</si>
  <si>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</si>
  <si>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</si>
  <si>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</si>
  <si>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</si>
  <si>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</si>
  <si>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</si>
  <si>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</si>
  <si>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</si>
  <si>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</si>
  <si>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</si>
  <si>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</si>
  <si>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</si>
  <si>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</si>
  <si>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</si>
  <si>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</si>
  <si>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</si>
  <si>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</si>
  <si>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</si>
  <si>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</si>
  <si>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</si>
  <si>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</si>
  <si>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</si>
  <si>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</si>
  <si>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</si>
  <si>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</si>
  <si>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</si>
  <si>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</si>
  <si>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</si>
  <si>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</si>
  <si>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</si>
  <si>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</si>
  <si>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</si>
  <si>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</si>
  <si>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</si>
  <si>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</si>
  <si>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</si>
  <si>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</si>
  <si>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</si>
  <si>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</si>
  <si>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</si>
  <si>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</si>
  <si>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</si>
  <si>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</si>
  <si>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</si>
  <si>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</si>
  <si>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</si>
  <si>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</si>
  <si>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</si>
  <si>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</si>
  <si>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</si>
  <si>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</si>
  <si>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</si>
  <si>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</si>
  <si>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</si>
  <si>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</si>
  <si>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</si>
  <si>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</si>
  <si>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</si>
  <si>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</si>
  <si>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</si>
  <si>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</si>
  <si>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</si>
  <si>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</si>
  <si>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</si>
  <si>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</si>
  <si>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</si>
  <si>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</si>
  <si>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</si>
  <si>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</si>
  <si>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</si>
  <si>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</si>
  <si>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</si>
  <si>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</si>
  <si>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</si>
  <si>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</si>
  <si>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</si>
  <si>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</si>
  <si>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</si>
  <si>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</si>
  <si>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</si>
  <si>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</si>
  <si>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</si>
  <si>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</si>
  <si>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</si>
  <si>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</si>
  <si>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</si>
  <si>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</si>
  <si>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</si>
  <si>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</si>
  <si>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</si>
  <si>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</si>
  <si>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</si>
  <si>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</si>
  <si>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</si>
  <si>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</si>
  <si>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</si>
  <si>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</si>
  <si>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</si>
  <si>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</si>
  <si>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</si>
  <si>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</si>
  <si>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</si>
  <si>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</si>
  <si>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</si>
  <si>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</si>
  <si>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</si>
  <si>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</si>
  <si>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</si>
  <si>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</si>
  <si>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</si>
  <si>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</si>
  <si>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</si>
  <si>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</si>
  <si>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</si>
  <si>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</si>
  <si>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</si>
  <si>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</si>
  <si>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</si>
  <si>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</si>
  <si>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</si>
  <si>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</si>
  <si>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</si>
  <si>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</si>
  <si>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</si>
  <si>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</si>
  <si>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</si>
  <si>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</si>
  <si>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</si>
  <si>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</si>
  <si>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</si>
  <si>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</si>
  <si>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</si>
  <si>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</si>
  <si>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</si>
  <si>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</si>
  <si>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</si>
  <si>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</si>
  <si>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</si>
  <si>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</si>
  <si>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</si>
  <si>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</si>
  <si>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</si>
  <si>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</si>
  <si>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</si>
  <si>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</si>
  <si>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</si>
  <si>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</si>
  <si>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</si>
  <si>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</si>
  <si>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</si>
  <si>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</si>
  <si>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</si>
  <si>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</si>
  <si>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</si>
  <si>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</si>
  <si>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</si>
  <si>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</si>
  <si>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</si>
  <si>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</si>
  <si>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</si>
  <si>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</si>
  <si>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</si>
  <si>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</si>
  <si>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</si>
  <si>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</si>
  <si>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</si>
  <si>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</si>
  <si>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</si>
  <si>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</si>
  <si>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</si>
  <si>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</si>
  <si>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</si>
  <si>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</si>
  <si>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</si>
  <si>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</si>
  <si>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</si>
  <si>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</si>
  <si>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</si>
  <si>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</si>
  <si>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</si>
  <si>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</si>
  <si>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</si>
  <si>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</si>
  <si>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</si>
  <si>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</si>
  <si>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</si>
  <si>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</si>
  <si>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</si>
  <si>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</si>
  <si>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</si>
  <si>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</si>
  <si>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</si>
  <si>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</si>
  <si>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</si>
  <si>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</si>
  <si>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</si>
  <si>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</si>
  <si>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</si>
  <si>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</si>
  <si>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</si>
  <si>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</si>
  <si>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</si>
  <si>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</si>
  <si>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</si>
  <si>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</si>
  <si>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</si>
  <si>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</si>
  <si>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</si>
  <si>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</si>
  <si>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</si>
  <si>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</si>
  <si>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</si>
  <si>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</si>
  <si>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</si>
  <si>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</si>
  <si>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</si>
  <si>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</si>
  <si>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</si>
  <si>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</si>
  <si>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</si>
  <si>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</si>
  <si>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</si>
  <si>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</si>
  <si>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</si>
  <si>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</si>
  <si>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</si>
  <si>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</si>
  <si>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</si>
  <si>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</si>
  <si>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</si>
  <si>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</si>
  <si>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</si>
  <si>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</si>
  <si>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</si>
  <si>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</si>
  <si>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</si>
  <si>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</si>
  <si>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</si>
  <si>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</si>
  <si>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</si>
  <si>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</si>
  <si>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</si>
  <si>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</si>
  <si>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</si>
  <si>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</si>
  <si>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</si>
  <si>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</si>
  <si>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</si>
  <si>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</si>
  <si>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</si>
  <si>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</si>
  <si>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</si>
  <si>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</si>
  <si>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</si>
  <si>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</si>
  <si>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</si>
  <si>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</si>
  <si>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</si>
  <si>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</si>
  <si>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</si>
  <si>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</si>
  <si>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</si>
  <si>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</si>
  <si>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</si>
  <si>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</si>
  <si>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</si>
  <si>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</si>
  <si>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</si>
  <si>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</si>
  <si>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</si>
  <si>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</si>
  <si>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</si>
  <si>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</si>
  <si>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</si>
  <si>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</si>
  <si>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</si>
  <si>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</si>
  <si>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</si>
  <si>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</si>
  <si>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</si>
  <si>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</si>
  <si>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</si>
  <si>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</si>
  <si>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</si>
  <si>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</si>
  <si>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</si>
  <si>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</si>
  <si>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</si>
  <si>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</si>
  <si>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</si>
  <si>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</si>
  <si>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</si>
  <si>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</si>
  <si>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</si>
  <si>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</si>
  <si>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</si>
  <si>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</si>
  <si>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</si>
  <si>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</si>
  <si>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</si>
  <si>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</si>
  <si>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</si>
  <si>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</si>
  <si>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</si>
  <si>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</si>
  <si>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</si>
  <si>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</si>
  <si>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</si>
  <si>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</si>
  <si>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</si>
  <si>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</si>
  <si>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</si>
  <si>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</si>
  <si>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</si>
  <si>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</si>
  <si>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</si>
  <si>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</si>
  <si>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</si>
  <si>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</si>
  <si>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</si>
  <si>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</si>
  <si>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</si>
  <si>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</si>
  <si>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</si>
  <si>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</si>
  <si>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</si>
  <si>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</si>
  <si>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</si>
  <si>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</si>
  <si>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</si>
  <si>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</si>
  <si>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</si>
  <si>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</si>
  <si>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</si>
  <si>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</si>
  <si>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</si>
  <si>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</si>
  <si>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</si>
  <si>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</si>
  <si>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</si>
  <si>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</si>
  <si>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</si>
  <si>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</si>
  <si>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</si>
  <si>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</si>
  <si>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</si>
  <si>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</si>
  <si>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</si>
  <si>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</si>
  <si>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</si>
  <si>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</si>
  <si>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</si>
  <si>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</si>
  <si>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</si>
  <si>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</si>
  <si>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</si>
  <si>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</si>
  <si>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</si>
  <si>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</si>
  <si>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</si>
  <si>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</si>
  <si>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</si>
  <si>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</si>
  <si>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</si>
  <si>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</si>
  <si>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</si>
  <si>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</si>
  <si>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</si>
  <si>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</si>
  <si>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</si>
  <si>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</si>
  <si>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</si>
  <si>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</si>
  <si>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</si>
  <si>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</si>
  <si>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</si>
  <si>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</si>
  <si>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</si>
  <si>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</si>
  <si>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</si>
  <si>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</si>
  <si>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</si>
  <si>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</si>
  <si>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</si>
  <si>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</si>
  <si>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</si>
  <si>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</si>
  <si>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</si>
  <si>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</si>
  <si>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</si>
  <si>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</si>
  <si>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</si>
  <si>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</si>
  <si>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</si>
  <si>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</si>
  <si>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</si>
  <si>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</si>
  <si>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</si>
  <si>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</si>
  <si>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</si>
  <si>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</si>
  <si>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</si>
  <si>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</si>
  <si>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</si>
  <si>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</si>
  <si>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</si>
  <si>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</si>
  <si>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</si>
  <si>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</si>
  <si>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</si>
  <si>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</si>
  <si>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</si>
  <si>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</si>
  <si>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</si>
  <si>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</si>
  <si>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</si>
  <si>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</si>
  <si>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</si>
  <si>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</si>
  <si>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</si>
  <si>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</si>
  <si>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</si>
  <si>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</si>
  <si>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</si>
  <si>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</si>
  <si>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</si>
  <si>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</si>
  <si>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</si>
  <si>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</si>
  <si>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</si>
  <si>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</si>
  <si>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</si>
  <si>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</si>
  <si>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</si>
  <si>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</si>
  <si>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</si>
  <si>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</si>
  <si>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</si>
  <si>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</si>
  <si>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</si>
  <si>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</si>
  <si>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</si>
  <si>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</si>
  <si>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</si>
  <si>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</si>
  <si>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</si>
  <si>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</si>
  <si>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</si>
  <si>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</si>
  <si>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</si>
  <si>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</si>
  <si>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</si>
  <si>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</si>
  <si>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</si>
  <si>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</si>
  <si>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</si>
  <si>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</si>
  <si>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</si>
  <si>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</si>
  <si>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</si>
  <si>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</si>
  <si>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</si>
  <si>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</si>
  <si>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</si>
  <si>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</si>
  <si>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</si>
  <si>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</si>
  <si>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</si>
  <si>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</si>
  <si>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</si>
  <si>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</si>
  <si>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</si>
  <si>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</si>
  <si>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</si>
  <si>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</si>
  <si>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</si>
  <si>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</si>
  <si>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</si>
  <si>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</si>
  <si>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</si>
  <si>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</si>
  <si>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</si>
  <si>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</si>
  <si>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</si>
  <si>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</si>
  <si>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</si>
  <si>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</si>
  <si>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</si>
  <si>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</si>
  <si>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</si>
  <si>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</si>
  <si>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</si>
  <si>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</si>
  <si>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</si>
  <si>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</si>
  <si>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</si>
  <si>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</si>
  <si>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</si>
  <si>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</si>
  <si>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</si>
  <si>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</si>
  <si>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</si>
  <si>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</si>
  <si>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</si>
  <si>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</si>
  <si>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</si>
  <si>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</si>
  <si>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</si>
  <si>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</si>
  <si>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</si>
  <si>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</si>
  <si>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</si>
  <si>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</si>
  <si>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</si>
  <si>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</si>
  <si>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</si>
  <si>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</si>
  <si>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</si>
  <si>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</si>
  <si>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</si>
  <si>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</si>
  <si>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</si>
  <si>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</si>
  <si>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</si>
  <si>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</si>
  <si>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</si>
  <si>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</si>
  <si>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</si>
  <si>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</si>
  <si>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</si>
  <si>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</si>
  <si>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</si>
  <si>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</si>
  <si>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</si>
  <si>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</si>
  <si>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</si>
  <si>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</si>
  <si>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</si>
  <si>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</si>
  <si>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</si>
  <si>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</si>
  <si>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</si>
  <si>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</si>
  <si>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</si>
  <si>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</si>
  <si>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</si>
  <si>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</si>
  <si>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</si>
  <si>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</si>
  <si>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</si>
  <si>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</si>
  <si>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</si>
  <si>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</si>
  <si>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</si>
  <si>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</si>
  <si>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</si>
  <si>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</si>
  <si>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</si>
  <si>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</si>
  <si>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</si>
  <si>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</si>
  <si>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</si>
  <si>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</si>
  <si>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</si>
  <si>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</si>
  <si>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</si>
  <si>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</si>
  <si>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</si>
  <si>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</si>
  <si>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</si>
  <si>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</si>
  <si>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</si>
  <si>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</si>
  <si>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</si>
  <si>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</si>
  <si>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</si>
  <si>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</si>
  <si>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</si>
  <si>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</si>
  <si>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</si>
  <si>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</si>
  <si>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</si>
  <si>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</si>
  <si>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</si>
  <si>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</si>
  <si>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</si>
  <si>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</si>
  <si>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</si>
  <si>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</si>
  <si>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</si>
  <si>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</si>
  <si>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</si>
  <si>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</si>
  <si>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</si>
  <si>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</si>
  <si>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</si>
  <si>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</si>
  <si>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</si>
  <si>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</si>
  <si>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</si>
  <si>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</si>
  <si>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</si>
  <si>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</si>
  <si>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</si>
  <si>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</si>
  <si>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</si>
  <si>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</si>
  <si>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</si>
  <si>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</si>
  <si>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</si>
  <si>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</si>
  <si>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</si>
  <si>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</si>
  <si>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</si>
  <si>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</si>
  <si>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</si>
  <si>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</si>
  <si>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</si>
  <si>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</si>
  <si>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</si>
  <si>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</si>
  <si>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</si>
  <si>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</si>
  <si>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</si>
  <si>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</si>
  <si>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</si>
  <si>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</si>
  <si>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</si>
  <si>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</si>
  <si>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</si>
  <si>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</si>
  <si>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</si>
  <si>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</si>
  <si>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</si>
  <si>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</si>
  <si>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</si>
  <si>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</si>
  <si>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</si>
  <si>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</si>
  <si>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</si>
  <si>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</si>
  <si>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</si>
  <si>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</si>
  <si>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</si>
  <si>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</si>
  <si>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</si>
  <si>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</si>
  <si>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</si>
  <si>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</si>
  <si>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</si>
  <si>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</si>
  <si>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</si>
  <si>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</si>
  <si>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</si>
  <si>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</si>
  <si>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</si>
  <si>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</si>
  <si>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</si>
  <si>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</si>
  <si>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</si>
  <si>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</si>
  <si>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</si>
  <si>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</si>
  <si>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</si>
  <si>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</si>
  <si>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</si>
  <si>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</si>
  <si>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</si>
  <si>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</si>
  <si>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</si>
  <si>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</si>
  <si>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</si>
  <si>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</si>
  <si>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</si>
  <si>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</si>
  <si>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</si>
  <si>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</si>
  <si>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</si>
  <si>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</si>
  <si>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</si>
  <si>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</si>
  <si>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</si>
  <si>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</si>
  <si>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</si>
  <si>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</si>
  <si>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</si>
  <si>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</si>
  <si>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</si>
  <si>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</si>
  <si>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</si>
  <si>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</si>
  <si>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</si>
  <si>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</si>
  <si>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</si>
  <si>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</si>
  <si>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</si>
  <si>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</si>
  <si>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</si>
  <si>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</si>
  <si>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</si>
  <si>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</si>
  <si>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</si>
  <si>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</si>
  <si>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</si>
  <si>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</si>
  <si>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</si>
  <si>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</si>
  <si>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</si>
  <si>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</si>
  <si>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</si>
  <si>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</si>
  <si>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</si>
  <si>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</si>
  <si>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</si>
  <si>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</si>
  <si>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</si>
  <si>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</si>
  <si>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</si>
  <si>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</si>
  <si>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</si>
  <si>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</si>
  <si>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</si>
  <si>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</si>
  <si>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</si>
  <si>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</si>
  <si>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</si>
  <si>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</si>
  <si>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</si>
  <si>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</si>
  <si>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</si>
  <si>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</si>
  <si>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</si>
  <si>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</si>
  <si>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</si>
  <si>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</si>
  <si>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</si>
  <si>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</si>
  <si>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</si>
  <si>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</si>
  <si>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</si>
  <si>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</si>
  <si>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</si>
  <si>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</si>
  <si>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</si>
  <si>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</si>
  <si>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</si>
  <si>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</si>
  <si>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</si>
  <si>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</si>
  <si>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</si>
  <si>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</si>
  <si>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</si>
  <si>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</si>
  <si>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</si>
  <si>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</si>
  <si>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</si>
  <si>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</si>
  <si>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</si>
  <si>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</si>
  <si>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</si>
  <si>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</si>
  <si>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</si>
  <si>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</si>
  <si>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</si>
  <si>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</si>
  <si>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</si>
  <si>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</si>
  <si>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</si>
  <si>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</si>
  <si>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</si>
  <si>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</si>
  <si>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</si>
  <si>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</si>
  <si>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</si>
  <si>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</si>
  <si>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</si>
  <si>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</si>
  <si>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</si>
  <si>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</si>
  <si>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</si>
  <si>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</si>
  <si>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</si>
  <si>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</si>
  <si>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</si>
  <si>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</si>
  <si>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</si>
  <si>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</si>
  <si>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</si>
  <si>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</si>
  <si>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</si>
  <si>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</si>
  <si>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</si>
  <si>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</si>
  <si>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</si>
  <si>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</si>
  <si>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</si>
  <si>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</si>
  <si>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</si>
  <si>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</si>
  <si>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</si>
  <si>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</si>
  <si>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</si>
  <si>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</si>
  <si>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</si>
  <si>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</si>
  <si>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</si>
  <si>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</si>
  <si>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</si>
  <si>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</si>
  <si>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</si>
  <si>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</si>
  <si>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</si>
  <si>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</si>
  <si>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</si>
  <si>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</si>
  <si>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</si>
  <si>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</si>
  <si>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</si>
  <si>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</si>
  <si>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</si>
  <si>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</si>
  <si>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</si>
  <si>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</si>
  <si>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</si>
  <si>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</si>
  <si>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</si>
  <si>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</si>
  <si>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</si>
  <si>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</si>
  <si>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</si>
  <si>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</si>
  <si>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</si>
  <si>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</si>
  <si>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</si>
  <si>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</si>
  <si>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</si>
  <si>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</si>
  <si>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</si>
  <si>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</si>
  <si>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</si>
  <si>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</si>
  <si>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</si>
  <si>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</si>
  <si>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</si>
  <si>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</si>
  <si>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</si>
  <si>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</si>
  <si>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</si>
  <si>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</si>
  <si>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</si>
  <si>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</si>
  <si>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</si>
  <si>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</si>
  <si>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</si>
  <si>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</si>
  <si>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</si>
  <si>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</si>
  <si>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</si>
  <si>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</si>
  <si>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</si>
  <si>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</si>
  <si>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</si>
  <si>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</si>
  <si>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</si>
  <si>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</si>
  <si>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</si>
  <si>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</si>
  <si>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</si>
  <si>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</si>
  <si>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</si>
  <si>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</si>
  <si>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</si>
  <si>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</si>
  <si>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</si>
  <si>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</si>
  <si>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</si>
  <si>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</si>
  <si>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</si>
  <si>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</si>
  <si>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</si>
  <si>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</si>
  <si>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</si>
  <si>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</si>
  <si>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</si>
  <si>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</si>
  <si>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</si>
  <si>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</si>
  <si>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</si>
  <si>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</si>
  <si>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</si>
  <si>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</si>
  <si>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</si>
  <si>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</si>
  <si>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</si>
  <si>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</si>
  <si>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</si>
  <si>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</si>
  <si>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</si>
  <si>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</si>
  <si>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</si>
  <si>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</si>
  <si>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</si>
  <si>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</si>
  <si>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</si>
  <si>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</si>
  <si>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</si>
  <si>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</si>
  <si>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</si>
  <si>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</si>
  <si>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</si>
  <si>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</si>
  <si>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</si>
  <si>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</si>
  <si>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</si>
  <si>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</si>
  <si>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</si>
  <si>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</si>
  <si>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</si>
  <si>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</si>
  <si>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</si>
  <si>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</si>
  <si>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</si>
  <si>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</si>
  <si>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</si>
  <si>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</si>
  <si>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</si>
  <si>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</si>
  <si>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</si>
  <si>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</si>
  <si>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</si>
  <si>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</si>
  <si>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</si>
  <si>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</si>
  <si>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</si>
  <si>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</si>
  <si>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</si>
  <si>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</si>
  <si>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</si>
  <si>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</si>
  <si>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</si>
  <si>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</si>
  <si>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</si>
  <si>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</si>
  <si>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</si>
  <si>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</si>
  <si>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</si>
  <si>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</si>
  <si>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</si>
  <si>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</si>
  <si>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</si>
  <si>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</si>
  <si>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</si>
  <si>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</si>
  <si>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</si>
  <si>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</si>
  <si>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</si>
  <si>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</si>
  <si>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</si>
  <si>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</si>
  <si>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</si>
  <si>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</si>
  <si>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</si>
  <si>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</si>
  <si>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</si>
  <si>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</si>
  <si>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</si>
  <si>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</si>
  <si>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</si>
  <si>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</si>
  <si>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</si>
  <si>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</si>
  <si>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</si>
  <si>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</si>
  <si>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</si>
  <si>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</si>
  <si>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</si>
  <si>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</si>
  <si>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</si>
  <si>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</si>
  <si>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</si>
  <si>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</si>
  <si>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</si>
  <si>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</si>
  <si>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</si>
  <si>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</si>
  <si>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</si>
  <si>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</si>
  <si>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</si>
  <si>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</si>
  <si>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</si>
  <si>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</si>
  <si>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</si>
  <si>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</si>
  <si>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</si>
  <si>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</si>
  <si>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</si>
  <si>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</si>
  <si>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</si>
  <si>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</si>
  <si>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</si>
  <si>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</si>
  <si>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</si>
  <si>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</si>
  <si>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</si>
  <si>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</si>
  <si>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</si>
  <si>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</si>
  <si>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</si>
  <si>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</si>
  <si>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</si>
  <si>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</si>
  <si>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</si>
  <si>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</si>
  <si>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</si>
  <si>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</si>
  <si>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</si>
  <si>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</si>
  <si>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</si>
  <si>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</si>
  <si>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</si>
  <si>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</si>
  <si>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</si>
  <si>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</si>
  <si>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</si>
  <si>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</si>
  <si>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</si>
  <si>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</si>
  <si>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</si>
  <si>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</si>
  <si>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</si>
  <si>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</si>
  <si>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</si>
  <si>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</si>
  <si>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</si>
  <si>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</si>
  <si>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</si>
  <si>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</si>
  <si>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</si>
  <si>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</si>
  <si>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</si>
  <si>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</si>
  <si>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</si>
  <si>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</si>
  <si>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</si>
  <si>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</si>
  <si>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</si>
  <si>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</si>
  <si>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</si>
  <si>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</si>
  <si>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</si>
  <si>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</si>
  <si>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</si>
  <si>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</si>
  <si>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</si>
  <si>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</si>
  <si>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</si>
  <si>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</si>
  <si>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</si>
  <si>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</si>
  <si>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</si>
  <si>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</si>
  <si>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</si>
  <si>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</si>
  <si>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</si>
  <si>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</si>
  <si>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</si>
  <si>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</si>
  <si>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</si>
  <si>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</si>
  <si>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</si>
  <si>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</si>
  <si>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</si>
  <si>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</si>
  <si>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</si>
  <si>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</si>
  <si>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</si>
  <si>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</si>
  <si>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</si>
  <si>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</si>
  <si>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</si>
  <si>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</si>
  <si>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</si>
  <si>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</si>
  <si>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</si>
  <si>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</si>
  <si>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</si>
  <si>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</si>
  <si>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</si>
  <si>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</si>
  <si>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</si>
  <si>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</si>
  <si>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</si>
  <si>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</si>
  <si>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</si>
  <si>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</si>
  <si>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</si>
  <si>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</si>
  <si>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</si>
  <si>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</si>
  <si>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</si>
  <si>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</si>
  <si>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</si>
  <si>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</si>
  <si>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</si>
  <si>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</si>
  <si>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</si>
  <si>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</si>
  <si>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</si>
  <si>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</si>
  <si>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</si>
  <si>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</si>
  <si>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</si>
  <si>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</si>
  <si>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</si>
  <si>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</si>
  <si>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</si>
  <si>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</si>
  <si>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</si>
  <si>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</si>
  <si>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</si>
  <si>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</si>
  <si>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</si>
  <si>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</si>
  <si>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</si>
  <si>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</si>
  <si>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</si>
  <si>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</si>
  <si>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</si>
  <si>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</si>
  <si>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</si>
  <si>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</si>
  <si>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</si>
  <si>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</si>
  <si>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</si>
  <si>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</si>
  <si>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</si>
  <si>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</si>
  <si>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</si>
  <si>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</si>
  <si>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</si>
  <si>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</si>
  <si>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</si>
  <si>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</si>
  <si>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</si>
  <si>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</si>
  <si>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</si>
  <si>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</si>
  <si>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</si>
  <si>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</si>
  <si>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</si>
  <si>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</si>
  <si>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</si>
  <si>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</si>
  <si>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</si>
  <si>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</si>
  <si>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</si>
  <si>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</si>
  <si>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</si>
  <si>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</si>
  <si>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</si>
  <si>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</si>
  <si>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</si>
  <si>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</si>
  <si>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</si>
  <si>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</si>
  <si>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</si>
  <si>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</si>
  <si>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</si>
  <si>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</si>
  <si>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</si>
  <si>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</si>
  <si>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</si>
  <si>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</si>
  <si>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</si>
  <si>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</si>
  <si>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</si>
  <si>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</si>
  <si>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</si>
  <si>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</si>
  <si>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</si>
  <si>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</si>
  <si>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</si>
  <si>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</si>
  <si>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</si>
  <si>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</si>
  <si>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</si>
  <si>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</si>
  <si>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</si>
  <si>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</si>
  <si>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</si>
  <si>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</si>
  <si>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</si>
  <si>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</si>
  <si>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</si>
  <si>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</si>
  <si>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</si>
  <si>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</si>
  <si>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</si>
  <si>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</si>
  <si>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</si>
  <si>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</si>
  <si>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</si>
  <si>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</si>
  <si>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</si>
  <si>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</si>
  <si>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</si>
  <si>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</si>
  <si>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</si>
  <si>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</si>
  <si>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</si>
  <si>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</si>
  <si>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</si>
  <si>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</si>
  <si>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</si>
  <si>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</si>
  <si>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</si>
  <si>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</si>
  <si>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</si>
  <si>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</si>
  <si>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</si>
  <si>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</si>
  <si>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</si>
  <si>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</si>
  <si>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</si>
  <si>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</si>
  <si>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</si>
  <si>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</si>
  <si>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</si>
  <si>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</si>
  <si>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</si>
  <si>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</si>
  <si>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</si>
  <si>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</si>
  <si>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</si>
  <si>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</si>
  <si>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</si>
  <si>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</si>
  <si>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</si>
  <si>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</si>
  <si>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</si>
  <si>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</si>
  <si>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</si>
  <si>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</si>
  <si>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</si>
  <si>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</si>
  <si>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</si>
  <si>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</si>
  <si>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</si>
  <si>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</si>
  <si>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</si>
  <si>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</si>
  <si>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</si>
  <si>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</si>
  <si>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</si>
  <si>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</si>
  <si>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</si>
  <si>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</si>
  <si>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</si>
  <si>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</si>
  <si>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</si>
  <si>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</si>
  <si>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</si>
  <si>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</si>
  <si>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</si>
  <si>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</si>
  <si>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</si>
  <si>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</si>
  <si>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</si>
  <si>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</si>
  <si>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</si>
  <si>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</si>
  <si>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</si>
  <si>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</si>
  <si>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</si>
  <si>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</si>
  <si>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</si>
  <si>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</si>
  <si>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</si>
  <si>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</si>
  <si>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</si>
  <si>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</si>
  <si>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</si>
  <si>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</si>
  <si>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</si>
  <si>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</si>
  <si>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</si>
  <si>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</si>
  <si>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</si>
  <si>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</si>
  <si>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</si>
  <si>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</si>
  <si>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</si>
  <si>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</si>
  <si>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</si>
  <si>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</si>
  <si>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</si>
  <si>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</si>
  <si>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</si>
  <si>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</si>
  <si>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</si>
  <si>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</si>
  <si>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</si>
  <si>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</si>
  <si>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</si>
  <si>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</si>
  <si>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</si>
  <si>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</si>
  <si>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</si>
  <si>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</si>
  <si>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</si>
  <si>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</si>
  <si>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</si>
  <si>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</si>
  <si>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</si>
  <si>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</si>
  <si>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</si>
  <si>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</si>
  <si>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</si>
  <si>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</si>
  <si>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</si>
  <si>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</si>
  <si>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</si>
  <si>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</si>
  <si>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</si>
  <si>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</si>
  <si>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</si>
  <si>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</si>
  <si>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</si>
  <si>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</si>
  <si>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</si>
  <si>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</si>
  <si>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</si>
  <si>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</si>
  <si>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</si>
  <si>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</si>
  <si>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</si>
  <si>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</si>
  <si>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</si>
  <si>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</si>
  <si>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</si>
  <si>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</si>
  <si>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</si>
  <si>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</si>
  <si>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</si>
  <si>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</si>
  <si>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</si>
  <si>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</si>
  <si>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</si>
  <si>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</si>
  <si>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</si>
  <si>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</si>
  <si>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</si>
  <si>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</si>
  <si>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</si>
  <si>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</si>
  <si>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</si>
  <si>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</si>
  <si>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</si>
  <si>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</si>
  <si>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</si>
  <si>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</si>
  <si>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</si>
  <si>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</si>
  <si>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</si>
  <si>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</si>
  <si>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</si>
  <si>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</si>
  <si>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</si>
  <si>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</si>
  <si>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</si>
  <si>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</si>
  <si>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</si>
  <si>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</si>
  <si>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</si>
  <si>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</si>
  <si>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</si>
  <si>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</si>
  <si>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</si>
  <si>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</si>
  <si>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</si>
  <si>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</si>
  <si>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</si>
  <si>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</si>
  <si>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</si>
  <si>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</si>
  <si>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</si>
  <si>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</si>
  <si>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</si>
  <si>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</si>
  <si>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</si>
  <si>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</si>
  <si>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</si>
  <si>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</si>
  <si>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</si>
  <si>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</si>
  <si>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</si>
  <si>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</si>
  <si>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</si>
  <si>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</si>
  <si>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</si>
  <si>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</si>
  <si>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</si>
  <si>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</si>
  <si>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</si>
  <si>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</si>
  <si>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</si>
  <si>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</si>
  <si>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</si>
  <si>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</si>
  <si>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</si>
  <si>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</si>
  <si>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</si>
  <si>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</si>
  <si>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</si>
  <si>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</si>
  <si>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</si>
  <si>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</si>
  <si>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</si>
  <si>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</si>
  <si>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</si>
  <si>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</si>
  <si>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</si>
  <si>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</si>
  <si>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</si>
  <si>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</si>
  <si>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</si>
  <si>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</si>
  <si>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</si>
  <si>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</si>
  <si>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</si>
  <si>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</si>
  <si>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</si>
  <si>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</si>
  <si>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</si>
  <si>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</si>
  <si>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</si>
  <si>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</si>
  <si>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</si>
  <si>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</si>
  <si>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</si>
  <si>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</si>
  <si>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</si>
  <si>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</si>
  <si>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</si>
  <si>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</si>
  <si>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</si>
  <si>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</si>
  <si>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</si>
  <si>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</si>
  <si>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</si>
  <si>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</si>
  <si>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</si>
  <si>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</si>
  <si>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</si>
  <si>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</si>
  <si>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</si>
  <si>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</si>
  <si>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</si>
  <si>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</si>
  <si>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</si>
  <si>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</si>
  <si>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</si>
  <si>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</si>
  <si>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</si>
  <si>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</si>
  <si>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</si>
  <si>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</si>
  <si>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</si>
  <si>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</si>
  <si>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</si>
  <si>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</si>
  <si>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</si>
  <si>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</si>
  <si>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</si>
  <si>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</si>
  <si>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</si>
  <si>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</si>
  <si>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</si>
  <si>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</si>
  <si>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</si>
  <si>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</si>
  <si>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</si>
  <si>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</si>
  <si>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</si>
  <si>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</si>
  <si>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</si>
  <si>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</si>
  <si>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</si>
  <si>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</si>
  <si>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</si>
  <si>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</si>
  <si>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</si>
  <si>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</si>
  <si>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</si>
  <si>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</si>
  <si>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</si>
  <si>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</si>
  <si>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</si>
  <si>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</si>
  <si>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</si>
  <si>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</si>
  <si>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</si>
  <si>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</si>
  <si>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</si>
  <si>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</si>
  <si>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</si>
  <si>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</si>
  <si>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</si>
  <si>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</si>
  <si>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</si>
  <si>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</si>
  <si>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</si>
  <si>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</si>
  <si>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</si>
  <si>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</si>
  <si>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</si>
  <si>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</si>
  <si>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</si>
  <si>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</si>
  <si>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</si>
  <si>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</si>
  <si>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</si>
  <si>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</si>
  <si>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</si>
  <si>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</si>
  <si>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</si>
  <si>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</si>
  <si>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</si>
  <si>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</si>
  <si>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</si>
  <si>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</si>
  <si>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</si>
  <si>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</si>
  <si>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</si>
  <si>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</si>
  <si>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</si>
  <si>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</si>
  <si>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</si>
  <si>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</si>
  <si>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</si>
  <si>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</si>
  <si>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</si>
  <si>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</si>
  <si>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</si>
  <si>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</si>
  <si>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</si>
  <si>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</si>
  <si>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</si>
  <si>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</si>
  <si>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</si>
  <si>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</si>
  <si>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</si>
  <si>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</si>
  <si>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</si>
  <si>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</si>
  <si>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</si>
  <si>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</si>
  <si>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</si>
  <si>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</si>
  <si>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</si>
  <si>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</si>
  <si>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</si>
  <si>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</si>
  <si>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</si>
  <si>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</si>
  <si>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</si>
  <si>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</si>
  <si>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</si>
  <si>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</si>
  <si>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</si>
  <si>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</si>
  <si>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</si>
  <si>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</si>
  <si>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</si>
  <si>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</si>
  <si>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</si>
  <si>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</si>
  <si>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</si>
  <si>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</si>
  <si>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</si>
  <si>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</si>
  <si>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</si>
  <si>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</si>
  <si>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</si>
  <si>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</si>
  <si>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</si>
  <si>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</si>
  <si>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</si>
  <si>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</si>
  <si>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</si>
  <si>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</si>
  <si>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</si>
  <si>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</si>
  <si>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</si>
  <si>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</si>
  <si>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</si>
  <si>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</si>
  <si>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</si>
  <si>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</si>
  <si>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</si>
  <si>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</si>
  <si>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</si>
  <si>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</si>
  <si>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</si>
  <si>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</si>
  <si>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</si>
  <si>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</si>
  <si>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</si>
  <si>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</si>
  <si>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</si>
  <si>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</si>
  <si>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</si>
  <si>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</si>
  <si>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</si>
  <si>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</si>
  <si>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</si>
  <si>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</si>
  <si>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</si>
  <si>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</si>
  <si>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</si>
  <si>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</si>
  <si>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</si>
  <si>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</si>
  <si>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</si>
  <si>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</si>
  <si>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</si>
  <si>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</si>
  <si>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</si>
  <si>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</si>
  <si>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</si>
  <si>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</si>
  <si>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</si>
  <si>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</si>
  <si>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</si>
  <si>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</si>
  <si>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</si>
  <si>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</si>
  <si>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</si>
  <si>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</si>
  <si>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</si>
  <si>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</si>
  <si>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</si>
  <si>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</si>
  <si>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</si>
  <si>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</si>
  <si>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</si>
  <si>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</si>
  <si>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</si>
  <si>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</si>
  <si>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</si>
  <si>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</si>
  <si>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</si>
  <si>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</si>
  <si>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</si>
  <si>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</si>
  <si>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</si>
  <si>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</si>
  <si>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</si>
  <si>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</si>
  <si>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</si>
  <si>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</si>
  <si>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</si>
  <si>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</si>
  <si>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</si>
  <si>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</si>
  <si>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</si>
  <si>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</si>
  <si>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</si>
  <si>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</si>
  <si>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</si>
  <si>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</si>
  <si>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</si>
  <si>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</si>
  <si>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</si>
  <si>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</si>
  <si>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</si>
  <si>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</si>
  <si>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</si>
  <si>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</si>
  <si>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</si>
  <si>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</si>
  <si>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</si>
  <si>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</si>
  <si>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</si>
  <si>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</si>
  <si>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</si>
  <si>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</si>
  <si>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</si>
  <si>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</si>
  <si>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</si>
  <si>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</si>
  <si>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</si>
  <si>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</si>
  <si>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</si>
  <si>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</si>
  <si>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</si>
  <si>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</si>
  <si>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</si>
  <si>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</si>
  <si>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</si>
  <si>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</si>
  <si>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</si>
  <si>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</si>
  <si>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</si>
  <si>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</si>
  <si>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</si>
  <si>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</si>
  <si>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</si>
  <si>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</si>
  <si>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</si>
  <si>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</si>
  <si>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</si>
  <si>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</si>
  <si>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</si>
  <si>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</si>
  <si>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</si>
  <si>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</si>
  <si>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</si>
  <si>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</si>
  <si>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</si>
  <si>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</si>
  <si>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</si>
  <si>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</si>
  <si>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</si>
  <si>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</si>
  <si>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</si>
  <si>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</si>
  <si>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</si>
  <si>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</si>
  <si>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</si>
  <si>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</si>
  <si>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</si>
  <si>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</si>
  <si>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</si>
  <si>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</si>
  <si>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</si>
  <si>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</si>
  <si>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</si>
  <si>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</si>
  <si>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</si>
  <si>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</si>
  <si>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</si>
  <si>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</si>
  <si>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</si>
  <si>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</si>
  <si>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</si>
  <si>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</si>
  <si>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</si>
  <si>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</si>
  <si>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</si>
  <si>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</si>
  <si>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</si>
  <si>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</si>
  <si>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</si>
  <si>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</si>
  <si>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</si>
  <si>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</si>
  <si>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</si>
  <si>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</si>
  <si>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</si>
  <si>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</si>
  <si>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</si>
  <si>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</si>
  <si>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</si>
  <si>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</si>
  <si>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</si>
  <si>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</si>
  <si>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</si>
  <si>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</si>
  <si>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</si>
  <si>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</si>
  <si>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</si>
  <si>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</si>
  <si>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</si>
  <si>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</si>
  <si>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</si>
  <si>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</si>
  <si>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</si>
  <si>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</si>
  <si>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</si>
  <si>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</si>
  <si>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</si>
  <si>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</si>
  <si>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</si>
  <si>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</si>
  <si>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</si>
  <si>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</si>
  <si>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</si>
  <si>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</si>
  <si>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</si>
  <si>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</si>
  <si>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</si>
  <si>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</si>
  <si>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</si>
  <si>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</si>
  <si>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</si>
  <si>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</si>
  <si>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</si>
  <si>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</si>
  <si>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</si>
  <si>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</si>
  <si>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</si>
  <si>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</si>
  <si>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</si>
  <si>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</si>
  <si>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</si>
  <si>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</si>
  <si>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</si>
  <si>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</si>
  <si>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</si>
  <si>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</si>
  <si>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</si>
  <si>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</si>
  <si>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</si>
  <si>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</si>
  <si>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</si>
  <si>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</si>
  <si>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</si>
  <si>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</si>
  <si>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</si>
  <si>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</si>
  <si>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</si>
  <si>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</si>
  <si>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</si>
  <si>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</si>
  <si>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</si>
  <si>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</si>
  <si>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</si>
  <si>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</si>
  <si>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</si>
  <si>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</si>
  <si>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</si>
  <si>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</si>
  <si>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</si>
  <si>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</si>
  <si>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</si>
  <si>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</si>
  <si>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</si>
  <si>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</si>
  <si>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</si>
  <si>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</si>
  <si>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</si>
  <si>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</si>
  <si>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</si>
  <si>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</si>
  <si>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</si>
  <si>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</si>
  <si>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</si>
  <si>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</si>
  <si>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</si>
  <si>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</si>
  <si>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</si>
  <si>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</si>
  <si>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</si>
  <si>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</si>
  <si>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</si>
  <si>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</si>
  <si>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</si>
  <si>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</si>
  <si>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</si>
  <si>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</si>
  <si>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</si>
  <si>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</si>
  <si>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</si>
  <si>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</si>
  <si>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</si>
  <si>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</si>
  <si>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</si>
  <si>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</si>
  <si>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</si>
  <si>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</si>
  <si>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</si>
  <si>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</si>
  <si>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</si>
  <si>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</si>
  <si>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</si>
  <si>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</si>
  <si>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</si>
  <si>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</si>
  <si>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</si>
  <si>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</si>
  <si>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</si>
  <si>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</si>
  <si>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</si>
  <si>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</si>
  <si>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</si>
  <si>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</si>
  <si>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</si>
  <si>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</si>
  <si>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</si>
  <si>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</si>
  <si>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</si>
  <si>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</si>
  <si>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</si>
  <si>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</si>
  <si>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</si>
  <si>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</si>
  <si>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</si>
  <si>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</si>
  <si>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</si>
  <si>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</si>
  <si>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</si>
  <si>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</si>
  <si>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</si>
  <si>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</si>
  <si>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</si>
  <si>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</si>
  <si>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</si>
  <si>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</si>
  <si>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</si>
  <si>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</si>
  <si>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</si>
  <si>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</si>
  <si>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</si>
  <si>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</si>
  <si>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</si>
  <si>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</si>
  <si>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</si>
  <si>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</si>
  <si>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</si>
  <si>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</si>
  <si>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</si>
  <si>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</si>
  <si>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</si>
  <si>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</si>
  <si>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</si>
  <si>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</si>
  <si>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</si>
  <si>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</si>
  <si>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</si>
  <si>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</si>
  <si>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</si>
  <si>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</si>
  <si>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</si>
  <si>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</si>
  <si>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</si>
  <si>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</si>
  <si>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</si>
  <si>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</si>
  <si>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</si>
  <si>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</si>
  <si>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</si>
  <si>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</si>
  <si>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</si>
  <si>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</si>
  <si>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</si>
  <si>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</si>
  <si>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</si>
  <si>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</si>
  <si>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</si>
  <si>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</si>
  <si>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</si>
  <si>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</si>
  <si>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</si>
  <si>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</si>
  <si>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</si>
  <si>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</si>
  <si>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</si>
  <si>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</si>
  <si>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</si>
  <si>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</si>
  <si>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</si>
  <si>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</si>
  <si>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</si>
  <si>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</si>
  <si>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</si>
  <si>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</si>
  <si>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</si>
  <si>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</si>
  <si>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</si>
  <si>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</si>
  <si>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</si>
  <si>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</si>
  <si>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</si>
  <si>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</si>
  <si>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</si>
  <si>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</si>
  <si>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</si>
  <si>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</si>
  <si>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</si>
  <si>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</si>
  <si>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</si>
  <si>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</si>
  <si>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</si>
  <si>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</si>
  <si>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</si>
  <si>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</si>
  <si>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</si>
  <si>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</si>
  <si>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</si>
  <si>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</si>
  <si>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</si>
  <si>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</si>
  <si>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</si>
  <si>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</si>
  <si>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</si>
  <si>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</si>
  <si>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</si>
  <si>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</si>
  <si>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</si>
  <si>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</si>
  <si>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</si>
  <si>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</si>
  <si>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</si>
  <si>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</si>
  <si>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</si>
  <si>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</si>
  <si>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</si>
  <si>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</si>
  <si>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</si>
  <si>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</si>
  <si>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</si>
  <si>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</si>
  <si>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</si>
  <si>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</si>
  <si>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</si>
  <si>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</si>
  <si>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</si>
  <si>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</si>
  <si>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</si>
  <si>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</si>
  <si>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</si>
  <si>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</si>
  <si>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</si>
  <si>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</si>
  <si>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</si>
  <si>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</si>
  <si>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</si>
  <si>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</si>
  <si>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</si>
  <si>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</si>
  <si>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</si>
  <si>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</si>
  <si>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</si>
  <si>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</si>
  <si>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</si>
  <si>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</si>
  <si>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</si>
  <si>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</si>
  <si>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</si>
  <si>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</si>
  <si>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</si>
  <si>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</si>
  <si>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</si>
  <si>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</si>
  <si>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</si>
  <si>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</si>
  <si>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</si>
  <si>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</si>
  <si>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</si>
  <si>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</si>
  <si>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</si>
  <si>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</si>
  <si>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</si>
  <si>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</si>
  <si>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</si>
  <si>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</si>
  <si>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</si>
  <si>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</si>
  <si>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</si>
  <si>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</si>
  <si>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</si>
  <si>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</si>
  <si>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</si>
  <si>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</si>
  <si>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</si>
  <si>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</si>
  <si>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</si>
  <si>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</si>
  <si>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</si>
  <si>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</si>
  <si>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</si>
  <si>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</si>
  <si>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</si>
  <si>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</si>
  <si>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</si>
  <si>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</si>
  <si>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</si>
  <si>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</si>
  <si>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</si>
  <si>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</si>
  <si>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</si>
  <si>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</si>
  <si>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</si>
  <si>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</si>
  <si>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</si>
  <si>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</si>
  <si>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</si>
  <si>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</si>
  <si>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</si>
  <si>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</si>
  <si>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</si>
  <si>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</si>
  <si>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</si>
  <si>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</si>
  <si>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</si>
  <si>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</si>
  <si>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</si>
  <si>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</si>
  <si>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</si>
  <si>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</si>
  <si>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</si>
  <si>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</si>
  <si>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</si>
  <si>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</si>
  <si>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</si>
  <si>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</si>
  <si>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</si>
  <si>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</si>
  <si>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</si>
  <si>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</si>
  <si>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</si>
  <si>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</si>
  <si>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</si>
  <si>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</si>
  <si>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</si>
  <si>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</si>
  <si>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</si>
  <si>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</si>
  <si>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</si>
  <si>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</si>
  <si>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</si>
  <si>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</si>
  <si>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</si>
  <si>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</si>
  <si>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</si>
  <si>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</si>
  <si>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</si>
  <si>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</si>
  <si>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</si>
  <si>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</si>
  <si>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</si>
  <si>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</si>
  <si>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</si>
  <si>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</si>
  <si>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</si>
  <si>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</si>
  <si>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</si>
  <si>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</si>
  <si>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</si>
  <si>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</si>
  <si>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</si>
  <si>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</si>
  <si>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</si>
  <si>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</si>
  <si>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</si>
  <si>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</si>
  <si>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</si>
  <si>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</si>
  <si>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</si>
  <si>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</si>
  <si>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</si>
  <si>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</si>
  <si>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</si>
  <si>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</si>
  <si>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</si>
  <si>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</si>
  <si>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</si>
  <si>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</si>
  <si>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</si>
  <si>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</si>
  <si>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</si>
  <si>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</si>
  <si>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</si>
  <si>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</si>
  <si>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</si>
  <si>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</si>
  <si>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</si>
  <si>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</si>
  <si>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</si>
  <si>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</si>
  <si>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</si>
  <si>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</si>
  <si>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</si>
  <si>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</si>
  <si>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</si>
  <si>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</si>
  <si>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</si>
  <si>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</si>
  <si>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</si>
  <si>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</si>
  <si>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</si>
  <si>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</si>
  <si>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</si>
  <si>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</si>
  <si>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</si>
  <si>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</si>
  <si>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</si>
  <si>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</si>
  <si>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</si>
  <si>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</si>
  <si>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</si>
  <si>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</si>
  <si>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</si>
  <si>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</si>
  <si>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</si>
  <si>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</si>
  <si>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</si>
  <si>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</si>
  <si>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</si>
  <si>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</si>
  <si>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</si>
  <si>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</si>
  <si>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</si>
  <si>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</si>
  <si>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</si>
  <si>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</si>
  <si>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</si>
  <si>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</si>
  <si>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</si>
  <si>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</si>
  <si>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</si>
  <si>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</si>
  <si>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</si>
  <si>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</si>
  <si>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</si>
  <si>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</si>
  <si>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</si>
  <si>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</si>
  <si>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</si>
  <si>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</si>
  <si>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</si>
  <si>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</si>
  <si>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</si>
  <si>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</si>
  <si>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</si>
  <si>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</si>
  <si>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</si>
  <si>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</si>
  <si>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</si>
  <si>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</si>
  <si>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</si>
  <si>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</si>
  <si>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</si>
  <si>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</si>
  <si>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</si>
  <si>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</si>
  <si>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</si>
  <si>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</si>
  <si>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</si>
  <si>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</si>
  <si>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</si>
  <si>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</si>
  <si>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</si>
  <si>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</si>
  <si>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</si>
  <si>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</si>
  <si>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</si>
  <si>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</si>
  <si>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</si>
  <si>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</si>
  <si>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</si>
  <si>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</si>
  <si>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</si>
  <si>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</si>
  <si>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</si>
  <si>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</si>
  <si>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</si>
  <si>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</si>
  <si>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</si>
  <si>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</si>
  <si>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</si>
  <si>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</si>
  <si>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</si>
  <si>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</si>
  <si>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</si>
  <si>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</si>
  <si>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</si>
  <si>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</si>
  <si>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</si>
  <si>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</si>
  <si>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</si>
  <si>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</si>
  <si>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</si>
  <si>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</si>
  <si>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</si>
  <si>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</si>
  <si>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</si>
  <si>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</si>
  <si>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</si>
  <si>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</si>
  <si>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</si>
  <si>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</si>
  <si>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</si>
  <si>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</si>
  <si>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</si>
  <si>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</si>
  <si>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</si>
  <si>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</si>
  <si>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</si>
  <si>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</si>
  <si>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</si>
  <si>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</si>
  <si>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</si>
  <si>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</si>
  <si>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</si>
  <si>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</si>
  <si>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</si>
  <si>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</si>
  <si>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</si>
  <si>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</si>
  <si>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</si>
  <si>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</si>
  <si>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</si>
  <si>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</si>
  <si>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</si>
  <si>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</si>
  <si>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</si>
  <si>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</si>
  <si>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</si>
  <si>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</si>
  <si>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</si>
  <si>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</si>
  <si>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</si>
  <si>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</si>
  <si>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</si>
  <si>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</si>
  <si>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</si>
  <si>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</si>
  <si>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</si>
  <si>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</si>
  <si>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</si>
  <si>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</si>
  <si>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</si>
  <si>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</si>
  <si>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</si>
  <si>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</si>
  <si>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</si>
  <si>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</si>
  <si>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</si>
  <si>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</si>
  <si>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</si>
  <si>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</si>
  <si>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</si>
  <si>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</si>
  <si>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</si>
  <si>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</si>
  <si>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</si>
  <si>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</si>
  <si>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</si>
  <si>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</si>
  <si>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</si>
  <si>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</si>
  <si>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</si>
  <si>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</si>
  <si>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</si>
  <si>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</si>
  <si>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</si>
  <si>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</si>
  <si>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</si>
  <si>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</si>
  <si>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</si>
  <si>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</si>
  <si>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</si>
  <si>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</si>
  <si>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</si>
  <si>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</si>
  <si>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</si>
  <si>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</si>
  <si>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</si>
  <si>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</si>
  <si>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</si>
  <si>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</si>
  <si>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</si>
  <si>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</si>
  <si>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</si>
  <si>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</si>
  <si>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</si>
  <si>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</si>
  <si>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</si>
  <si>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</si>
  <si>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</si>
  <si>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</si>
  <si>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</si>
  <si>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</si>
  <si>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</si>
  <si>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</si>
  <si>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</si>
  <si>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</si>
  <si>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</si>
  <si>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</si>
  <si>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</si>
  <si>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</si>
  <si>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</si>
  <si>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</si>
  <si>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</si>
  <si>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</si>
  <si>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</si>
  <si>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</si>
  <si>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</si>
  <si>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</si>
  <si>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</si>
  <si>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</si>
  <si>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</si>
  <si>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</si>
  <si>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</si>
  <si>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</si>
  <si>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</si>
  <si>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</si>
  <si>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</si>
  <si>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</si>
  <si>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</si>
  <si>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</si>
  <si>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</si>
  <si>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</si>
  <si>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</si>
  <si>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</si>
  <si>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</si>
  <si>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</si>
  <si>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</si>
  <si>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</si>
  <si>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</si>
  <si>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</si>
  <si>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</si>
  <si>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</si>
  <si>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</si>
  <si>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</si>
  <si>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</si>
  <si>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</si>
  <si>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</si>
  <si>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</si>
  <si>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</si>
  <si>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</si>
  <si>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</si>
  <si>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</si>
  <si>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</si>
  <si>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</si>
  <si>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</si>
  <si>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</si>
  <si>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</si>
  <si>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</si>
  <si>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</si>
  <si>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</si>
  <si>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</si>
  <si>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</si>
  <si>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</si>
  <si>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</si>
  <si>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</si>
  <si>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</si>
  <si>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</si>
  <si>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</si>
  <si>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</si>
  <si>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</si>
  <si>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</si>
  <si>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</si>
  <si>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</si>
  <si>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</si>
  <si>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</si>
  <si>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</si>
  <si>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</si>
  <si>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</si>
  <si>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</si>
  <si>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</si>
  <si>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</si>
  <si>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</si>
  <si>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</si>
  <si>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</si>
  <si>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</si>
  <si>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</si>
  <si>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</si>
  <si>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</si>
  <si>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</si>
  <si>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</si>
  <si>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</si>
  <si>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</si>
  <si>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</si>
  <si>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</si>
  <si>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</si>
  <si>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</si>
  <si>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</si>
  <si>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</si>
  <si>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</si>
  <si>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</si>
  <si>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</si>
  <si>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</si>
  <si>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</si>
  <si>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</si>
  <si>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</si>
  <si>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</si>
  <si>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</si>
  <si>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</si>
  <si>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</si>
  <si>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</si>
  <si>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</si>
  <si>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</si>
  <si>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</si>
  <si>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</si>
  <si>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</si>
  <si>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</si>
  <si>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</si>
  <si>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</si>
  <si>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</si>
  <si>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</si>
  <si>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</si>
  <si>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</si>
  <si>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</si>
  <si>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</si>
  <si>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</si>
  <si>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</si>
  <si>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</si>
  <si>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</si>
  <si>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</si>
  <si>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</si>
  <si>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</si>
  <si>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</si>
  <si>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</si>
  <si>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</si>
  <si>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</si>
  <si>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</si>
  <si>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</si>
  <si>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</si>
  <si>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</si>
  <si>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</si>
  <si>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</si>
  <si>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</si>
  <si>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</si>
  <si>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</si>
  <si>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</si>
  <si>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</si>
  <si>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</si>
  <si>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</si>
  <si>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</si>
  <si>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</si>
  <si>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</si>
  <si>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</si>
  <si>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</si>
  <si>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</si>
  <si>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</si>
  <si>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</si>
  <si>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</si>
  <si>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</si>
  <si>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</si>
  <si>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</si>
  <si>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</si>
  <si>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</si>
  <si>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</si>
  <si>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</si>
  <si>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</si>
  <si>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</si>
  <si>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</si>
  <si>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</si>
  <si>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</si>
  <si>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</si>
  <si>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</si>
  <si>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</si>
  <si>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</si>
  <si>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</si>
  <si>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</si>
  <si>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</si>
  <si>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</si>
  <si>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</si>
  <si>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</si>
  <si>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</si>
  <si>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</si>
  <si>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</si>
  <si>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</si>
  <si>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</si>
  <si>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</si>
  <si>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</si>
  <si>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</si>
  <si>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</si>
  <si>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</si>
  <si>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</si>
  <si>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</si>
  <si>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</si>
  <si>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</si>
  <si>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</si>
  <si>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</si>
  <si>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</si>
  <si>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</si>
  <si>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</si>
  <si>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</si>
  <si>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</si>
  <si>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</si>
  <si>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</si>
  <si>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</si>
  <si>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</si>
  <si>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</si>
  <si>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</si>
  <si>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</si>
  <si>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</si>
  <si>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</si>
  <si>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</si>
  <si>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</si>
  <si>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</si>
  <si>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</si>
  <si>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</si>
  <si>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</si>
  <si>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</si>
  <si>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</si>
  <si>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</si>
  <si>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</si>
  <si>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</si>
  <si>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</si>
  <si>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</si>
  <si>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</si>
  <si>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</si>
  <si>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</si>
  <si>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</si>
  <si>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</si>
  <si>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</si>
  <si>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</si>
  <si>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</si>
  <si>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</si>
  <si>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</si>
  <si>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</si>
  <si>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</si>
  <si>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</si>
  <si>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</si>
  <si>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</si>
  <si>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</si>
  <si>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</si>
  <si>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</si>
  <si>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</si>
  <si>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</si>
  <si>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</si>
  <si>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</si>
  <si>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</si>
  <si>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</si>
  <si>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</si>
  <si>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</si>
  <si>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</si>
  <si>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</si>
  <si>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</si>
  <si>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</si>
  <si>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</si>
  <si>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</si>
  <si>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</si>
  <si>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</si>
  <si>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</si>
  <si>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</si>
  <si>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</si>
  <si>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</si>
  <si>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</si>
  <si>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</si>
  <si>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</si>
  <si>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</si>
  <si>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</si>
  <si>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</si>
  <si>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</si>
  <si>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</si>
  <si>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</si>
  <si>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</si>
  <si>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</si>
  <si>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</si>
  <si>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</si>
  <si>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</si>
  <si>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</si>
  <si>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</si>
  <si>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</si>
  <si>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</si>
  <si>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</si>
  <si>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</si>
  <si>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</si>
  <si>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</si>
  <si>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</si>
  <si>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</si>
  <si>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</si>
  <si>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</si>
  <si>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</si>
  <si>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</si>
  <si>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</si>
  <si>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</si>
  <si>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</si>
  <si>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</si>
  <si>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</si>
  <si>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</si>
  <si>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</si>
  <si>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</si>
  <si>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</si>
  <si>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</si>
  <si>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</si>
  <si>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</si>
  <si>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</si>
  <si>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</si>
  <si>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</si>
  <si>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</si>
  <si>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</si>
  <si>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</si>
  <si>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</si>
  <si>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</si>
  <si>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</si>
  <si>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</si>
  <si>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</si>
  <si>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</si>
  <si>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</si>
  <si>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</si>
  <si>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</si>
  <si>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</si>
  <si>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</si>
  <si>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</si>
  <si>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</si>
  <si>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</si>
  <si>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</si>
  <si>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</si>
  <si>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</si>
  <si>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</si>
  <si>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</si>
  <si>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</si>
  <si>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</si>
  <si>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</si>
  <si>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</si>
  <si>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</si>
  <si>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</si>
  <si>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</si>
  <si>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</si>
  <si>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</si>
  <si>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</si>
  <si>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</si>
  <si>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</si>
  <si>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</si>
  <si>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</si>
  <si>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</si>
  <si>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</si>
  <si>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</si>
  <si>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</si>
  <si>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</si>
  <si>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</si>
  <si>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</si>
  <si>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</si>
  <si>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</si>
  <si>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</si>
  <si>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</si>
  <si>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</si>
  <si>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</si>
  <si>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</si>
  <si>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</si>
  <si>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</si>
  <si>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</si>
  <si>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</si>
  <si>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</si>
  <si>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</si>
  <si>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</si>
  <si>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</si>
  <si>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</si>
  <si>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</si>
  <si>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</si>
  <si>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</si>
  <si>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</si>
  <si>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</si>
  <si>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</si>
  <si>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</si>
  <si>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</si>
  <si>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</si>
  <si>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</si>
  <si>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</si>
  <si>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</si>
  <si>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</si>
  <si>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</si>
  <si>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</si>
  <si>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</si>
  <si>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</si>
  <si>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</si>
  <si>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</si>
  <si>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</si>
  <si>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</si>
  <si>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</si>
  <si>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</si>
  <si>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</si>
  <si>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</si>
  <si>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</si>
  <si>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</si>
  <si>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</si>
  <si>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</si>
  <si>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</si>
  <si>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</si>
  <si>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</si>
  <si>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</si>
  <si>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</si>
  <si>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</si>
  <si>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</si>
  <si>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</si>
  <si>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</si>
  <si>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</si>
  <si>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</si>
  <si>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</si>
  <si>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</si>
  <si>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</si>
  <si>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</si>
  <si>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</si>
  <si>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</si>
  <si>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</si>
  <si>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</si>
  <si>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</si>
  <si>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</si>
  <si>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</si>
  <si>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</si>
  <si>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</si>
  <si>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</si>
  <si>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</si>
  <si>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</si>
  <si>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</si>
  <si>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</si>
  <si>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</si>
  <si>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</si>
  <si>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</si>
  <si>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</si>
  <si>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</si>
  <si>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</si>
  <si>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</si>
  <si>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</si>
  <si>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</si>
  <si>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</si>
  <si>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</si>
  <si>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</si>
  <si>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</si>
  <si>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</si>
  <si>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</si>
  <si>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</si>
  <si>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</si>
  <si>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</si>
  <si>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</si>
  <si>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</si>
  <si>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</si>
  <si>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</si>
  <si>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</si>
  <si>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</si>
  <si>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</si>
  <si>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</si>
  <si>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</si>
  <si>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</si>
  <si>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</si>
  <si>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</si>
  <si>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</si>
  <si>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</si>
  <si>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</si>
  <si>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</si>
  <si>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</si>
  <si>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</si>
  <si>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</si>
  <si>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</si>
  <si>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</si>
  <si>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</si>
  <si>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</si>
  <si>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</si>
  <si>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</si>
  <si>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</si>
  <si>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</si>
  <si>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</si>
  <si>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</si>
  <si>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</si>
  <si>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</si>
  <si>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</si>
  <si>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</si>
  <si>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</si>
  <si>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</si>
  <si>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</si>
  <si>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</si>
  <si>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</si>
  <si>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</si>
  <si>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</si>
  <si>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</si>
  <si>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</si>
  <si>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</si>
  <si>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</si>
  <si>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</si>
  <si>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</si>
  <si>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</si>
  <si>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</si>
  <si>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</si>
  <si>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</si>
  <si>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</si>
  <si>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</si>
  <si>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</si>
  <si>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</si>
  <si>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</si>
  <si>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</si>
  <si>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</si>
  <si>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</si>
  <si>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</si>
  <si>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</si>
  <si>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</si>
  <si>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</si>
  <si>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</si>
  <si>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</si>
  <si>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</si>
  <si>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</si>
  <si>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</si>
  <si>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</si>
  <si>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</si>
  <si>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</si>
  <si>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</si>
  <si>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</si>
  <si>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</si>
  <si>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</si>
  <si>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</si>
  <si>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</si>
  <si>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</si>
  <si>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</si>
  <si>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</si>
  <si>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</si>
  <si>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</si>
  <si>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</si>
  <si>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</si>
  <si>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</si>
  <si>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</si>
  <si>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</si>
  <si>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</si>
  <si>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</si>
  <si>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</si>
  <si>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</si>
  <si>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</si>
  <si>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</si>
  <si>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</si>
  <si>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</si>
  <si>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</si>
  <si>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</si>
  <si>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</si>
  <si>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</si>
  <si>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</si>
  <si>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</si>
  <si>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</si>
  <si>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</si>
  <si>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</si>
  <si>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</si>
  <si>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</si>
  <si>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</si>
  <si>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</si>
  <si>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</si>
  <si>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</si>
  <si>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</si>
  <si>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</si>
  <si>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</si>
  <si>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</si>
  <si>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</si>
  <si>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</si>
  <si>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</si>
  <si>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</si>
  <si>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</si>
  <si>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</si>
  <si>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</si>
  <si>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</si>
  <si>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</si>
  <si>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</si>
  <si>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</si>
  <si>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</si>
  <si>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</si>
  <si>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</si>
  <si>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</si>
  <si>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</si>
  <si>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</si>
  <si>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</si>
  <si>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</si>
  <si>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</si>
  <si>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</si>
  <si>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</si>
  <si>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</si>
  <si>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</si>
  <si>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</si>
  <si>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</si>
  <si>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</si>
  <si>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</si>
  <si>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</si>
  <si>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</si>
  <si>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</si>
  <si>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</si>
  <si>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</si>
  <si>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</si>
  <si>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</si>
  <si>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</si>
  <si>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</si>
  <si>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</si>
  <si>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</si>
  <si>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</si>
  <si>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</si>
  <si>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</si>
  <si>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</si>
  <si>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</si>
  <si>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</si>
  <si>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</si>
  <si>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</si>
  <si>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</si>
  <si>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</si>
  <si>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</si>
  <si>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</si>
  <si>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</si>
  <si>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</si>
  <si>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</si>
  <si>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</si>
  <si>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</si>
  <si>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</si>
  <si>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</si>
  <si>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</si>
  <si>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</si>
  <si>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</si>
  <si>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</si>
  <si>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</si>
  <si>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</si>
  <si>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</si>
  <si>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</si>
  <si>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</si>
  <si>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</si>
  <si>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</si>
  <si>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</si>
  <si>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</si>
  <si>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</si>
  <si>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</si>
  <si>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</si>
  <si>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</si>
  <si>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</si>
  <si>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</si>
  <si>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</si>
  <si>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</si>
  <si>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</si>
  <si>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</si>
  <si>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</si>
  <si>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</si>
  <si>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</si>
  <si>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</si>
  <si>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</si>
  <si>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</si>
  <si>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</si>
  <si>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</si>
  <si>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</si>
  <si>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</si>
  <si>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</si>
  <si>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</si>
  <si>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</si>
  <si>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</si>
  <si>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</si>
  <si>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</si>
  <si>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</si>
  <si>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</si>
  <si>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</si>
  <si>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</si>
  <si>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</si>
  <si>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</si>
  <si>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</si>
  <si>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</si>
  <si>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</si>
  <si>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</si>
  <si>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</si>
  <si>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</si>
  <si>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</si>
  <si>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</si>
  <si>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</si>
  <si>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</si>
  <si>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</si>
  <si>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</si>
  <si>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</si>
  <si>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</si>
  <si>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</si>
  <si>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</si>
  <si>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</si>
  <si>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</si>
  <si>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</si>
  <si>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</si>
  <si>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</si>
  <si>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</si>
  <si>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</si>
  <si>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</si>
  <si>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</si>
  <si>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</si>
  <si>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</si>
  <si>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</si>
  <si>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</si>
  <si>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</si>
  <si>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</si>
  <si>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</si>
  <si>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</si>
  <si>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</si>
  <si>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</si>
  <si>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</si>
  <si>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</si>
  <si>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</si>
  <si>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</si>
  <si>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</si>
  <si>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</si>
  <si>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</si>
  <si>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</si>
  <si>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</si>
  <si>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</si>
  <si>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</si>
  <si>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</si>
  <si>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</si>
  <si>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</si>
  <si>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</si>
  <si>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</si>
  <si>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</si>
  <si>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</si>
  <si>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</si>
  <si>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</si>
  <si>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</si>
  <si>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</si>
  <si>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</si>
  <si>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</si>
  <si>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</si>
  <si>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</si>
  <si>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</si>
  <si>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</si>
  <si>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</si>
  <si>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</si>
  <si>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</si>
  <si>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</si>
  <si>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</si>
  <si>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</si>
  <si>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</si>
  <si>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</si>
  <si>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</si>
  <si>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</si>
  <si>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</si>
  <si>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</si>
  <si>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</si>
  <si>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</si>
  <si>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</si>
  <si>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</si>
  <si>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</si>
  <si>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</si>
  <si>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</si>
  <si>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</si>
  <si>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</si>
  <si>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</si>
  <si>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</si>
  <si>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</si>
  <si>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</si>
  <si>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</si>
  <si>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</si>
  <si>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</si>
  <si>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</si>
  <si>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</si>
  <si>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</si>
  <si>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</si>
  <si>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</si>
  <si>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</si>
  <si>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</si>
  <si>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</si>
  <si>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</si>
  <si>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</si>
  <si>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</si>
  <si>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</si>
  <si>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</si>
  <si>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</si>
  <si>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</si>
  <si>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</si>
  <si>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</si>
  <si>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</si>
  <si>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</si>
  <si>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</si>
  <si>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</si>
  <si>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</si>
  <si>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</si>
  <si>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</si>
  <si>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</si>
  <si>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</si>
  <si>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</si>
  <si>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</si>
  <si>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</si>
  <si>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</si>
  <si>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</si>
  <si>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</si>
  <si>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</si>
  <si>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</si>
  <si>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</si>
  <si>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</si>
  <si>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</si>
  <si>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</si>
  <si>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</si>
  <si>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</si>
  <si>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</si>
  <si>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</si>
  <si>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</si>
  <si>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</si>
  <si>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</si>
  <si>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</si>
  <si>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</si>
  <si>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</si>
  <si>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</si>
  <si>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</si>
  <si>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</si>
  <si>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</si>
  <si>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</si>
  <si>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</si>
  <si>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</si>
  <si>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</si>
  <si>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</si>
  <si>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</si>
  <si>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</si>
  <si>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</si>
  <si>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</si>
  <si>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</si>
  <si>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</si>
  <si>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</si>
  <si>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</si>
  <si>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</si>
  <si>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</si>
  <si>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</si>
  <si>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</si>
  <si>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</si>
  <si>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</si>
  <si>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</si>
  <si>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</si>
  <si>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</si>
  <si>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</si>
  <si>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</si>
  <si>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</si>
  <si>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</si>
  <si>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</si>
  <si>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</si>
  <si>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</si>
  <si>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</si>
  <si>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</si>
  <si>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</si>
  <si>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</si>
  <si>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</si>
  <si>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</si>
  <si>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</si>
  <si>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</si>
  <si>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</si>
  <si>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</si>
  <si>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</si>
  <si>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</si>
  <si>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</si>
  <si>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</si>
  <si>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</si>
  <si>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</si>
  <si>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</si>
  <si>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</si>
  <si>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</si>
  <si>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</si>
  <si>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</si>
  <si>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</si>
  <si>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</si>
  <si>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</si>
  <si>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</si>
  <si>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</si>
  <si>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</si>
  <si>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</si>
  <si>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</si>
  <si>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</si>
  <si>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</si>
  <si>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</si>
  <si>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</si>
  <si>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</si>
  <si>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</si>
  <si>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</si>
  <si>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</si>
  <si>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</si>
  <si>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</si>
  <si>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</si>
  <si>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</si>
  <si>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</si>
  <si>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</si>
  <si>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</si>
  <si>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</si>
  <si>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</si>
  <si>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</si>
  <si>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</si>
  <si>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</si>
  <si>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</si>
  <si>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</si>
  <si>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</si>
  <si>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</si>
  <si>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</si>
  <si>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</si>
  <si>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</si>
  <si>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</si>
  <si>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</si>
  <si>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</si>
  <si>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</si>
  <si>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</si>
  <si>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</si>
  <si>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</si>
  <si>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</si>
  <si>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</si>
  <si>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</si>
  <si>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</si>
  <si>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</si>
  <si>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</si>
  <si>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</si>
  <si>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</si>
  <si>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</si>
  <si>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</si>
  <si>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</si>
  <si>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</si>
  <si>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</si>
  <si>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</si>
  <si>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</si>
  <si>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</si>
  <si>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</si>
  <si>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</si>
  <si>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</si>
  <si>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</si>
  <si>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</si>
  <si>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</si>
  <si>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</si>
  <si>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</si>
  <si>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</si>
  <si>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</si>
  <si>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</si>
  <si>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</si>
  <si>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</si>
  <si>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</si>
  <si>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</si>
  <si>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</si>
  <si>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</si>
  <si>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</si>
  <si>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</si>
  <si>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</si>
  <si>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</si>
  <si>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</si>
  <si>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</si>
  <si>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</si>
  <si>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</si>
  <si>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</si>
  <si>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</si>
  <si>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</si>
  <si>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</si>
  <si>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</si>
  <si>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</si>
  <si>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</si>
  <si>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</si>
  <si>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</si>
  <si>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</si>
  <si>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</si>
  <si>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</si>
  <si>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</si>
  <si>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</si>
  <si>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</si>
  <si>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</si>
  <si>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</si>
  <si>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</si>
  <si>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</si>
  <si>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</si>
  <si>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</si>
  <si>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</si>
  <si>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</si>
  <si>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</si>
  <si>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</si>
  <si>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</si>
  <si>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</si>
  <si>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</si>
  <si>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</si>
  <si>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</si>
  <si>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</si>
  <si>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</si>
  <si>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</si>
  <si>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</si>
  <si>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</si>
  <si>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</si>
  <si>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</si>
  <si>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</si>
  <si>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</si>
  <si>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</si>
  <si>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</si>
  <si>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</si>
  <si>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</si>
  <si>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</si>
  <si>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</si>
  <si>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</si>
  <si>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</si>
  <si>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</si>
  <si>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</si>
  <si>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</si>
  <si>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</si>
  <si>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</si>
  <si>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</si>
  <si>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</si>
  <si>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</si>
  <si>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</si>
  <si>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</si>
  <si>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</si>
  <si>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</si>
  <si>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</si>
  <si>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</si>
  <si>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</si>
  <si>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</si>
  <si>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</si>
  <si>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</si>
  <si>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</si>
  <si>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</si>
  <si>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</si>
  <si>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</si>
  <si>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</si>
  <si>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</si>
  <si>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</si>
  <si>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</si>
  <si>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</si>
  <si>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</si>
  <si>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</si>
  <si>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</si>
  <si>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</si>
  <si>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</si>
  <si>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</si>
  <si>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</si>
  <si>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</si>
  <si>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</si>
  <si>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</si>
  <si>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</si>
  <si>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</si>
  <si>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</si>
  <si>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</si>
  <si>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</si>
  <si>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</si>
  <si>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</si>
  <si>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</si>
  <si>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</si>
  <si>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</si>
  <si>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</si>
  <si>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</si>
  <si>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</si>
  <si>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</si>
  <si>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</si>
  <si>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</si>
  <si>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</si>
  <si>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</si>
  <si>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</si>
  <si>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</si>
  <si>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</si>
  <si>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</si>
  <si>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</si>
  <si>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</si>
  <si>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</si>
  <si>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</si>
  <si>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</si>
  <si>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</si>
  <si>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</si>
  <si>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</si>
  <si>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</si>
  <si>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</si>
  <si>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</si>
  <si>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</si>
  <si>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</si>
  <si>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</si>
  <si>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</si>
  <si>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</si>
  <si>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</si>
  <si>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</si>
  <si>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</si>
  <si>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</si>
  <si>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</si>
  <si>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</si>
  <si>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</si>
  <si>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</si>
  <si>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</si>
  <si>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</si>
  <si>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</si>
  <si>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</si>
  <si>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</si>
  <si>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</si>
  <si>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</si>
  <si>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</si>
  <si>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</si>
  <si>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</si>
  <si>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</si>
  <si>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</si>
  <si>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</si>
  <si>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</si>
  <si>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</si>
  <si>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</si>
  <si>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</si>
  <si>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</si>
  <si>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</si>
  <si>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</si>
  <si>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</si>
  <si>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</si>
  <si>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</si>
  <si>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</si>
  <si>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</si>
  <si>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</si>
  <si>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</si>
  <si>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</si>
  <si>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</si>
  <si>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</si>
  <si>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</si>
  <si>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</si>
  <si>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</si>
  <si>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</si>
  <si>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</si>
  <si>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</si>
  <si>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</si>
  <si>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</si>
  <si>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</si>
  <si>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</si>
  <si>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</si>
  <si>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</si>
  <si>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</si>
  <si>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</si>
  <si>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</si>
  <si>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</si>
  <si>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</si>
  <si>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</si>
  <si>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</si>
  <si>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</si>
  <si>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</si>
  <si>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</si>
  <si>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</si>
  <si>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</si>
  <si>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</si>
  <si>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</si>
  <si>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</si>
  <si>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</si>
  <si>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</si>
  <si>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</si>
  <si>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</si>
  <si>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</si>
  <si>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</si>
  <si>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</si>
  <si>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</si>
  <si>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</si>
  <si>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</si>
  <si>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</si>
  <si>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</si>
  <si>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</si>
  <si>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</si>
  <si>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</si>
  <si>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</si>
  <si>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</si>
  <si>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</si>
  <si>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</si>
  <si>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</si>
  <si>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</si>
  <si>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</si>
  <si>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</si>
  <si>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</si>
  <si>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</si>
  <si>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</si>
  <si>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</si>
  <si>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</si>
  <si>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</si>
  <si>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</si>
  <si>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</si>
  <si>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</si>
  <si>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</si>
  <si>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</si>
  <si>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</si>
  <si>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</si>
  <si>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</si>
  <si>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</si>
  <si>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</si>
  <si>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</si>
  <si>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</si>
  <si>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</si>
  <si>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</si>
  <si>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</si>
  <si>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</si>
  <si>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</si>
  <si>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</si>
  <si>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</si>
  <si>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</si>
  <si>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</si>
  <si>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</si>
  <si>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</si>
  <si>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</si>
  <si>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</si>
  <si>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</si>
  <si>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</si>
  <si>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</si>
  <si>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</si>
  <si>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</si>
  <si>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</si>
  <si>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</si>
  <si>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</si>
  <si>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</si>
  <si>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</si>
  <si>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</si>
  <si>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</si>
  <si>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</si>
  <si>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</si>
  <si>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</si>
  <si>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</si>
  <si>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</si>
  <si>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</si>
  <si>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</si>
  <si>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</si>
  <si>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</si>
  <si>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</si>
  <si>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</si>
  <si>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</si>
  <si>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</si>
  <si>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</si>
  <si>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</si>
  <si>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</si>
  <si>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</si>
  <si>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</si>
  <si>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</si>
  <si>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</si>
  <si>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</si>
  <si>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</si>
  <si>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</si>
  <si>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</si>
  <si>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</si>
  <si>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</si>
  <si>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</si>
  <si>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</si>
  <si>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</si>
  <si>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</si>
  <si>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</si>
  <si>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</si>
  <si>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</si>
  <si>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</si>
  <si>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</si>
  <si>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</si>
  <si>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</si>
  <si>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</si>
  <si>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</si>
  <si>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</si>
  <si>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</si>
  <si>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</si>
  <si>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</si>
  <si>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</si>
  <si>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</si>
  <si>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</si>
  <si>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</si>
  <si>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</si>
  <si>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</si>
  <si>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</si>
  <si>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</si>
  <si>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</si>
  <si>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</si>
  <si>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</si>
  <si>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</si>
  <si>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</si>
  <si>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</si>
  <si>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</si>
  <si>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</si>
  <si>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</si>
  <si>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</si>
  <si>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</si>
  <si>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</si>
  <si>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</si>
  <si>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</si>
  <si>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</si>
  <si>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</si>
  <si>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</si>
  <si>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</si>
  <si>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</si>
  <si>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</si>
  <si>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</si>
  <si>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</si>
  <si>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</si>
  <si>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</si>
  <si>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</si>
  <si>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</si>
  <si>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</si>
  <si>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</si>
  <si>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</si>
  <si>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</si>
  <si>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</si>
  <si>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</si>
  <si>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</si>
  <si>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</si>
  <si>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</si>
  <si>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</si>
  <si>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</si>
  <si>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</si>
  <si>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</si>
  <si>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</si>
  <si>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</si>
  <si>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</si>
  <si>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</si>
  <si>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</si>
  <si>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</si>
  <si>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</si>
  <si>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</si>
  <si>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</si>
  <si>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</si>
  <si>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</si>
  <si>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</si>
  <si>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</si>
  <si>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</si>
  <si>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</si>
  <si>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</si>
  <si>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</si>
  <si>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</si>
  <si>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</si>
  <si>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</si>
  <si>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</si>
  <si>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</si>
  <si>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</si>
  <si>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</si>
  <si>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</si>
  <si>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</si>
  <si>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</si>
  <si>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</si>
  <si>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</si>
  <si>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</si>
  <si>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</si>
  <si>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</si>
  <si>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</si>
  <si>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</si>
  <si>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</si>
  <si>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</si>
  <si>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</si>
  <si>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</si>
  <si>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</si>
  <si>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</si>
  <si>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</si>
  <si>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</si>
  <si>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</si>
  <si>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</si>
  <si>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</si>
  <si>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</si>
  <si>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</si>
  <si>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</si>
  <si>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</si>
  <si>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</si>
  <si>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</si>
  <si>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</si>
  <si>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</si>
  <si>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</si>
  <si>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</si>
  <si>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</si>
  <si>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</si>
  <si>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</si>
  <si>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</si>
  <si>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</si>
  <si>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</si>
  <si>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</si>
  <si>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</si>
  <si>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</si>
  <si>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</si>
  <si>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</si>
  <si>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</si>
  <si>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</si>
  <si>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</si>
  <si>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</si>
  <si>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</si>
  <si>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</si>
  <si>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</si>
  <si>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</si>
  <si>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</si>
  <si>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</si>
  <si>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</si>
  <si>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</si>
  <si>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</si>
  <si>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</si>
  <si>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</si>
  <si>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</si>
  <si>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</si>
  <si>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</si>
  <si>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</si>
  <si>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</si>
  <si>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</si>
  <si>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</si>
  <si>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</si>
  <si>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</si>
  <si>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</si>
  <si>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</si>
  <si>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</si>
  <si>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</si>
  <si>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</si>
  <si>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</si>
  <si>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</si>
  <si>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</si>
  <si>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</si>
  <si>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</si>
  <si>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</si>
  <si>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</si>
  <si>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</si>
  <si>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</si>
  <si>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</si>
  <si>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</si>
  <si>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</si>
  <si>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</si>
  <si>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</si>
  <si>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</si>
  <si>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</si>
  <si>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</si>
  <si>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</si>
  <si>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</si>
  <si>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</si>
  <si>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</si>
  <si>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</si>
  <si>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</si>
  <si>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</si>
  <si>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</si>
  <si>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</si>
  <si>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</si>
  <si>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</si>
  <si>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</si>
  <si>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</si>
  <si>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</si>
  <si>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</si>
  <si>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</si>
  <si>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</si>
  <si>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</si>
  <si>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</si>
  <si>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</si>
  <si>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</si>
  <si>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</si>
  <si>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</si>
  <si>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</si>
  <si>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</si>
  <si>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</si>
  <si>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</si>
  <si>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</si>
  <si>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</si>
  <si>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</si>
  <si>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</si>
  <si>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</si>
  <si>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</si>
  <si>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</si>
  <si>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</si>
  <si>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</si>
  <si>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</si>
  <si>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</si>
  <si>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</si>
  <si>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</si>
  <si>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</si>
  <si>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</si>
  <si>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</si>
  <si>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</si>
  <si>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</si>
  <si>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</si>
  <si>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</si>
  <si>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</si>
  <si>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</si>
  <si>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</si>
  <si>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</si>
  <si>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</si>
  <si>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</si>
  <si>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</si>
  <si>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</si>
  <si>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</si>
  <si>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</si>
  <si>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</si>
  <si>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</si>
  <si>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</si>
  <si>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</si>
  <si>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</si>
  <si>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</si>
  <si>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</si>
  <si>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</si>
  <si>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</si>
  <si>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</si>
  <si>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</si>
  <si>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</si>
  <si>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</si>
  <si>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</si>
  <si>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</si>
  <si>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</si>
  <si>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</si>
  <si>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</si>
  <si>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</si>
  <si>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</si>
  <si>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</si>
  <si>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</si>
  <si>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</si>
  <si>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</si>
  <si>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</si>
  <si>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</si>
  <si>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</si>
  <si>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</si>
  <si>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</si>
  <si>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</si>
  <si>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</si>
  <si>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</si>
  <si>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</si>
  <si>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</si>
  <si>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</si>
  <si>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</si>
  <si>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</si>
  <si>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</si>
  <si>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</si>
  <si>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</si>
  <si>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</si>
  <si>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</si>
  <si>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</si>
  <si>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</si>
  <si>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</si>
  <si>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</si>
  <si>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</si>
  <si>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</si>
  <si>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</si>
  <si>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</si>
  <si>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</si>
  <si>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</si>
  <si>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</si>
  <si>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</si>
  <si>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</si>
  <si>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</si>
  <si>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</si>
  <si>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</si>
  <si>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</si>
  <si>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</si>
  <si>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</si>
  <si>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</si>
  <si>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</si>
  <si>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</si>
  <si>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</si>
  <si>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</si>
  <si>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</si>
  <si>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</si>
  <si>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</si>
  <si>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</si>
  <si>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</si>
  <si>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</si>
  <si>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</si>
  <si>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</si>
  <si>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</si>
  <si>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</si>
  <si>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</si>
  <si>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</si>
  <si>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</si>
  <si>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</si>
  <si>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</si>
  <si>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</si>
  <si>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</si>
  <si>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</si>
  <si>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</si>
  <si>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</si>
  <si>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</si>
  <si>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</si>
  <si>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</si>
  <si>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</si>
  <si>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</si>
  <si>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</si>
  <si>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</si>
  <si>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</si>
  <si>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</si>
  <si>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</si>
  <si>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</si>
  <si>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</si>
  <si>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</si>
  <si>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</si>
  <si>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</si>
  <si>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</si>
  <si>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</si>
  <si>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</si>
  <si>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</si>
  <si>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</si>
  <si>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</si>
  <si>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</si>
  <si>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</si>
  <si>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</si>
  <si>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</si>
  <si>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</si>
  <si>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</si>
  <si>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</si>
  <si>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</si>
  <si>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</si>
  <si>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</si>
  <si>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</si>
  <si>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</si>
  <si>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</si>
  <si>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</si>
  <si>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</si>
  <si>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</si>
  <si>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</si>
  <si>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</si>
  <si>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</si>
  <si>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</si>
  <si>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</si>
  <si>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</si>
  <si>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</si>
  <si>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</si>
  <si>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</si>
  <si>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</si>
  <si>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</si>
  <si>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</si>
  <si>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</si>
  <si>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</si>
  <si>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</si>
  <si>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</si>
  <si>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</si>
  <si>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</si>
  <si>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</si>
  <si>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</si>
  <si>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</si>
  <si>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</si>
  <si>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</si>
  <si>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</si>
  <si>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</si>
  <si>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</si>
  <si>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</si>
  <si>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</si>
  <si>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</si>
  <si>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</si>
  <si>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</si>
  <si>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</si>
  <si>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</si>
  <si>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</si>
  <si>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</si>
  <si>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</si>
  <si>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</si>
  <si>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</si>
  <si>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</si>
  <si>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</si>
  <si>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</si>
  <si>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</si>
  <si>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</si>
  <si>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</si>
  <si>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</si>
  <si>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</si>
  <si>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</si>
  <si>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</si>
  <si>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</si>
  <si>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</si>
  <si>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</si>
  <si>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</si>
  <si>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</si>
  <si>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</si>
  <si>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</si>
  <si>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</si>
  <si>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</si>
  <si>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</si>
  <si>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</si>
  <si>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</si>
  <si>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</si>
  <si>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</si>
  <si>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</si>
  <si>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</si>
  <si>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</si>
  <si>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</si>
  <si>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</si>
  <si>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</si>
  <si>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</si>
  <si>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</si>
  <si>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</si>
  <si>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</si>
  <si>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</si>
  <si>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</si>
  <si>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</si>
  <si>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</si>
  <si>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</si>
  <si>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</si>
  <si>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</si>
  <si>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</si>
  <si>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</si>
  <si>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</si>
  <si>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</si>
  <si>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</si>
  <si>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</si>
  <si>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</si>
  <si>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</si>
  <si>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</si>
  <si>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</si>
  <si>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</si>
  <si>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</si>
  <si>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</si>
  <si>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</si>
  <si>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</si>
  <si>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</si>
  <si>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</si>
  <si>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</si>
  <si>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</si>
  <si>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</si>
  <si>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</si>
  <si>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</si>
  <si>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</si>
  <si>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</si>
  <si>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</si>
  <si>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</si>
  <si>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</si>
  <si>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</si>
  <si>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</si>
  <si>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</si>
  <si>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</si>
  <si>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</si>
  <si>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</si>
  <si>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</si>
  <si>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</si>
  <si>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</si>
  <si>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</si>
  <si>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</si>
  <si>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</si>
  <si>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</si>
  <si>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</si>
  <si>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</si>
  <si>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</si>
  <si>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</si>
  <si>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</si>
  <si>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</si>
  <si>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</si>
  <si>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</si>
  <si>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</si>
  <si>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</si>
  <si>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</si>
  <si>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</si>
  <si>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</si>
  <si>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</si>
  <si>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</si>
  <si>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</si>
  <si>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</si>
  <si>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</si>
  <si>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</si>
  <si>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</si>
  <si>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</si>
  <si>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</si>
  <si>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</si>
  <si>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</si>
  <si>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</si>
  <si>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</si>
  <si>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</si>
  <si>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</si>
  <si>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</si>
  <si>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</si>
  <si>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</si>
  <si>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</si>
  <si>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</si>
  <si>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</si>
  <si>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</si>
  <si>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</si>
  <si>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</si>
  <si>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</si>
  <si>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</si>
  <si>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</si>
  <si>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</si>
  <si>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</si>
  <si>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</si>
  <si>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</si>
  <si>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</si>
  <si>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</si>
  <si>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</si>
  <si>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</si>
  <si>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</si>
  <si>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</si>
  <si>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</si>
  <si>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</si>
  <si>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</si>
  <si>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</si>
  <si>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</si>
  <si>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</si>
  <si>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</si>
  <si>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</si>
  <si>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</si>
  <si>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</si>
  <si>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</si>
  <si>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</si>
  <si>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</si>
  <si>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</si>
  <si>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</si>
  <si>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</si>
  <si>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</si>
  <si>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</si>
  <si>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</si>
  <si>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</si>
  <si>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</si>
  <si>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</si>
  <si>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</si>
  <si>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</si>
  <si>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</si>
  <si>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</si>
  <si>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</si>
  <si>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</si>
  <si>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</si>
  <si>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</si>
  <si>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</si>
  <si>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</si>
  <si>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</si>
  <si>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</si>
  <si>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</si>
  <si>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</si>
  <si>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</si>
  <si>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</si>
  <si>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</si>
  <si>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</si>
  <si>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</si>
  <si>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</si>
  <si>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</si>
  <si>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</si>
  <si>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</si>
  <si>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</si>
  <si>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</si>
  <si>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</si>
  <si>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</si>
  <si>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</si>
  <si>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</si>
  <si>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</si>
  <si>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</si>
  <si>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</si>
  <si>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</si>
  <si>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</si>
  <si>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</si>
  <si>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</si>
  <si>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</si>
  <si>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</si>
  <si>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</si>
  <si>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</si>
  <si>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</si>
  <si>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</si>
  <si>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</si>
  <si>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</si>
  <si>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</si>
  <si>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</si>
  <si>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</si>
  <si>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</si>
  <si>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</si>
  <si>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</si>
  <si>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</si>
  <si>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</si>
  <si>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</si>
  <si>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</si>
  <si>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</si>
  <si>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</si>
  <si>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</si>
  <si>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</si>
  <si>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</si>
  <si>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</si>
  <si>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</si>
  <si>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</si>
  <si>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</si>
  <si>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</si>
  <si>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</si>
  <si>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</si>
  <si>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</si>
  <si>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</si>
  <si>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</si>
  <si>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</si>
  <si>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</si>
  <si>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</si>
  <si>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</si>
  <si>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</si>
  <si>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</si>
  <si>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</si>
  <si>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</si>
  <si>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</si>
  <si>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</si>
  <si>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</si>
  <si>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</si>
  <si>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</si>
  <si>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</si>
  <si>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</si>
  <si>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</si>
  <si>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</si>
  <si>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</si>
  <si>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</si>
  <si>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</si>
  <si>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</si>
  <si>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</si>
  <si>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</si>
  <si>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</si>
  <si>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</si>
  <si>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</si>
  <si>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</si>
  <si>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</si>
  <si>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</si>
  <si>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</si>
  <si>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</si>
  <si>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</si>
  <si>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</si>
  <si>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</si>
  <si>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</si>
  <si>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</si>
  <si>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</si>
  <si>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</si>
  <si>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</si>
  <si>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</si>
  <si>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</si>
  <si>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</si>
  <si>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</si>
  <si>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</si>
  <si>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</si>
  <si>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</si>
  <si>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</si>
  <si>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</si>
  <si>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</si>
  <si>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</si>
  <si>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</si>
  <si>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</si>
  <si>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</si>
  <si>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</si>
  <si>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</si>
  <si>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</si>
  <si>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</si>
  <si>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</si>
  <si>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</si>
  <si>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</si>
  <si>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</si>
  <si>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</si>
  <si>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</si>
  <si>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</si>
  <si>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</si>
  <si>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</si>
  <si>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</si>
  <si>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</si>
  <si>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</si>
  <si>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</si>
  <si>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</si>
  <si>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</si>
  <si>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</si>
  <si>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</si>
  <si>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</si>
  <si>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</si>
  <si>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</si>
  <si>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</si>
  <si>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</si>
  <si>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</si>
  <si>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</si>
  <si>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</si>
  <si>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</si>
  <si>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</si>
  <si>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</si>
  <si>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</si>
  <si>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</si>
  <si>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</si>
  <si>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</si>
  <si>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</si>
  <si>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</si>
  <si>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</si>
  <si>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</si>
  <si>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</si>
  <si>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</si>
  <si>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</si>
  <si>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</si>
  <si>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</si>
  <si>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</si>
  <si>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</si>
  <si>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</si>
  <si>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</si>
  <si>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</si>
  <si>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</si>
  <si>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</si>
  <si>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</si>
  <si>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</si>
  <si>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</si>
  <si>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</si>
  <si>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</si>
  <si>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</si>
  <si>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</si>
  <si>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</si>
  <si>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</si>
  <si>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</si>
  <si>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</si>
  <si>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</si>
  <si>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</si>
  <si>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</si>
  <si>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</si>
  <si>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</si>
  <si>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</si>
  <si>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</si>
  <si>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</si>
  <si>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</si>
  <si>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</si>
  <si>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</si>
  <si>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</si>
  <si>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</si>
  <si>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</si>
  <si>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</si>
  <si>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</si>
  <si>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</si>
  <si>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</si>
  <si>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</si>
  <si>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</si>
  <si>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</si>
  <si>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</si>
  <si>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</si>
  <si>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</si>
  <si>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</si>
  <si>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</si>
  <si>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</si>
  <si>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</si>
  <si>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</si>
  <si>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</si>
  <si>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</si>
  <si>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</si>
  <si>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</si>
  <si>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</si>
  <si>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</si>
  <si>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</si>
  <si>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</si>
  <si>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</si>
  <si>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</si>
  <si>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</si>
  <si>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</si>
  <si>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</si>
  <si>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</si>
  <si>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</si>
  <si>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</si>
  <si>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</si>
  <si>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</si>
  <si>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</si>
  <si>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</si>
  <si>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</si>
  <si>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</si>
  <si>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</si>
  <si>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</si>
  <si>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</si>
  <si>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</si>
  <si>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</si>
  <si>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</si>
  <si>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</si>
  <si>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</si>
  <si>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</si>
  <si>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</si>
  <si>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</si>
  <si>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</si>
  <si>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</si>
  <si>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</si>
  <si>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</si>
  <si>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</si>
  <si>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</si>
  <si>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</si>
  <si>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</si>
  <si>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</si>
  <si>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</si>
  <si>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</si>
  <si>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</si>
  <si>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</si>
  <si>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</si>
  <si>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</si>
  <si>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</si>
  <si>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</si>
  <si>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</si>
  <si>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</si>
  <si>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</si>
  <si>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</si>
  <si>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</si>
  <si>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</si>
  <si>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</si>
  <si>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</si>
  <si>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</si>
  <si>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</si>
  <si>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</si>
  <si>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</si>
  <si>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</si>
  <si>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</si>
  <si>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</si>
  <si>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</si>
  <si>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</si>
  <si>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</si>
  <si>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</si>
  <si>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</si>
  <si>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</si>
  <si>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</si>
  <si>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</si>
  <si>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</si>
  <si>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</si>
  <si>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</si>
  <si>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</si>
  <si>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</si>
  <si>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</si>
  <si>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</si>
  <si>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</si>
  <si>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</si>
  <si>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</si>
  <si>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</si>
  <si>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</si>
  <si>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</si>
  <si>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</si>
  <si>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</si>
  <si>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</si>
  <si>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</si>
  <si>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</si>
  <si>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</si>
  <si>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</si>
  <si>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</si>
  <si>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</si>
  <si>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</si>
  <si>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</si>
  <si>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</si>
  <si>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</si>
  <si>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</si>
  <si>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</si>
  <si>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</si>
  <si>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</si>
  <si>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</si>
  <si>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</si>
  <si>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</si>
  <si>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</si>
  <si>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</si>
  <si>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</si>
  <si>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</si>
  <si>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</si>
  <si>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</si>
  <si>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</si>
  <si>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</si>
  <si>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</si>
  <si>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</si>
  <si>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</si>
  <si>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</si>
  <si>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</si>
  <si>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</si>
  <si>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</si>
  <si>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</si>
  <si>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</si>
  <si>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</si>
  <si>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</si>
  <si>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</si>
  <si>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</si>
  <si>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</si>
  <si>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</si>
  <si>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</si>
  <si>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</si>
  <si>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</si>
  <si>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</si>
  <si>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</si>
  <si>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</si>
  <si>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</si>
  <si>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</si>
  <si>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</si>
  <si>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</si>
  <si>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</si>
  <si>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</si>
  <si>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</si>
  <si>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</si>
  <si>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</si>
  <si>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</si>
  <si>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</si>
  <si>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</si>
  <si>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</si>
  <si>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</si>
  <si>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</si>
  <si>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</si>
  <si>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</si>
  <si>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</si>
  <si>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</si>
  <si>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</si>
  <si>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</si>
  <si>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</si>
  <si>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</si>
  <si>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</si>
  <si>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</si>
  <si>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</si>
  <si>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</si>
  <si>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</si>
  <si>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</si>
  <si>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</si>
  <si>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</si>
  <si>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</si>
  <si>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</si>
  <si>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</si>
  <si>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</si>
  <si>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</si>
  <si>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</si>
  <si>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</si>
  <si>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</si>
  <si>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</si>
  <si>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</si>
  <si>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</si>
  <si>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</si>
  <si>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</si>
  <si>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</si>
  <si>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</si>
  <si>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</si>
  <si>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</si>
  <si>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</si>
  <si>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</si>
  <si>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</si>
  <si>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</si>
  <si>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</si>
  <si>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</si>
  <si>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</si>
  <si>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</si>
  <si>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</si>
  <si>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</si>
  <si>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</si>
  <si>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</si>
  <si>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</si>
  <si>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</si>
  <si>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</si>
  <si>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</si>
  <si>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</si>
  <si>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</si>
  <si>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</si>
  <si>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</si>
  <si>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</si>
  <si>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</si>
  <si>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</si>
  <si>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</si>
  <si>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</si>
  <si>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</si>
  <si>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</si>
  <si>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</si>
  <si>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</si>
  <si>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</si>
  <si>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</si>
  <si>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</si>
  <si>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</si>
  <si>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</si>
  <si>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</si>
  <si>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</si>
  <si>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</si>
  <si>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</si>
  <si>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</si>
  <si>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</si>
  <si>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</si>
  <si>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</si>
  <si>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</si>
  <si>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</si>
  <si>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</si>
  <si>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</si>
  <si>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</si>
  <si>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</si>
  <si>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</si>
  <si>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</si>
  <si>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</si>
  <si>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</si>
  <si>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</si>
  <si>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</si>
  <si>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</si>
  <si>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</si>
  <si>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</si>
  <si>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</si>
  <si>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</si>
  <si>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</si>
  <si>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</si>
  <si>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</si>
  <si>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</si>
  <si>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</si>
  <si>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</si>
  <si>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</si>
  <si>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</si>
  <si>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</si>
  <si>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</si>
  <si>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</si>
  <si>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</si>
  <si>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</si>
  <si>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</si>
  <si>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</si>
  <si>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</si>
  <si>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</si>
  <si>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</si>
  <si>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</si>
  <si>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</si>
  <si>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</si>
  <si>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</si>
  <si>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</si>
  <si>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</si>
  <si>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</si>
  <si>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</si>
  <si>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</si>
  <si>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</si>
  <si>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</si>
  <si>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</si>
  <si>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</si>
  <si>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</si>
  <si>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</si>
  <si>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</si>
  <si>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</si>
  <si>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</si>
  <si>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</si>
  <si>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</si>
  <si>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</si>
  <si>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</si>
  <si>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</si>
  <si>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</si>
  <si>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</si>
  <si>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</si>
  <si>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</si>
  <si>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</si>
  <si>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</si>
  <si>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</si>
  <si>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</si>
  <si>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</si>
  <si>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</si>
  <si>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</si>
  <si>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</si>
  <si>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</si>
  <si>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</si>
  <si>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</si>
  <si>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</si>
  <si>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</si>
  <si>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</si>
  <si>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</si>
  <si>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</si>
  <si>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</si>
  <si>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</si>
  <si>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</si>
  <si>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</si>
  <si>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</si>
  <si>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</si>
  <si>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</si>
  <si>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</si>
  <si>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</si>
  <si>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</si>
  <si>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</si>
  <si>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</si>
  <si>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</si>
  <si>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</si>
  <si>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</si>
  <si>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</si>
  <si>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</si>
  <si>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</si>
  <si>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</si>
  <si>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</si>
  <si>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</si>
  <si>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</si>
  <si>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</si>
  <si>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</si>
  <si>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</si>
  <si>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</si>
  <si>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</si>
  <si>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</si>
  <si>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</si>
  <si>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</si>
  <si>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</si>
  <si>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</si>
  <si>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</si>
  <si>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</si>
  <si>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</si>
  <si>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</si>
  <si>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</si>
  <si>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</si>
  <si>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</si>
  <si>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</si>
  <si>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</si>
  <si>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</si>
  <si>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</si>
  <si>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</si>
  <si>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</si>
  <si>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</si>
  <si>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</si>
  <si>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</si>
  <si>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</si>
  <si>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</si>
  <si>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</si>
  <si>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</si>
  <si>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</si>
  <si>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</si>
  <si>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</si>
  <si>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</si>
  <si>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</si>
  <si>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</si>
  <si>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</si>
  <si>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</si>
  <si>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</si>
  <si>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</si>
  <si>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</si>
  <si>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</si>
  <si>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</si>
  <si>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</si>
  <si>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</si>
  <si>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</si>
  <si>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</si>
  <si>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</si>
  <si>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</si>
  <si>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</si>
  <si>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</si>
  <si>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</si>
  <si>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</si>
  <si>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</si>
  <si>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</si>
  <si>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</si>
  <si>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</si>
  <si>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</si>
  <si>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</si>
  <si>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</si>
  <si>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</si>
  <si>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</si>
  <si>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</si>
  <si>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</si>
  <si>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</si>
  <si>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</si>
  <si>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</si>
  <si>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</si>
  <si>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</si>
  <si>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</si>
  <si>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</si>
  <si>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</si>
  <si>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</si>
  <si>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</si>
  <si>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</si>
  <si>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</si>
  <si>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</si>
  <si>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</si>
  <si>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</si>
  <si>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</si>
  <si>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</si>
  <si>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</si>
  <si>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</si>
  <si>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</si>
  <si>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</si>
  <si>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</si>
  <si>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</si>
  <si>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</si>
  <si>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</si>
  <si>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</si>
  <si>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</si>
  <si>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</si>
  <si>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</si>
  <si>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</si>
  <si>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</si>
  <si>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</si>
  <si>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</si>
  <si>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</si>
  <si>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</si>
  <si>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</si>
  <si>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</si>
  <si>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</si>
  <si>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</si>
  <si>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</si>
  <si>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</si>
  <si>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</si>
  <si>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</si>
  <si>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</si>
  <si>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</si>
  <si>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</si>
  <si>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</si>
  <si>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</si>
  <si>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</si>
  <si>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</si>
  <si>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</si>
  <si>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</si>
  <si>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</si>
  <si>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</si>
  <si>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</si>
  <si>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</si>
  <si>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</si>
  <si>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</si>
  <si>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</si>
  <si>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</si>
  <si>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</si>
  <si>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</si>
  <si>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</si>
  <si>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</si>
  <si>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</si>
  <si>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</si>
  <si>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</si>
  <si>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</si>
  <si>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</si>
  <si>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</si>
  <si>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</si>
  <si>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</si>
  <si>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</si>
  <si>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</si>
  <si>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</si>
  <si>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</si>
  <si>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</si>
  <si>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</si>
  <si>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</si>
  <si>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</si>
  <si>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</si>
  <si>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</si>
  <si>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</si>
  <si>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</si>
  <si>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</si>
  <si>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</si>
  <si>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</si>
  <si>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</si>
  <si>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</si>
  <si>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</si>
  <si>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</si>
  <si>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</si>
  <si>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</si>
  <si>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</si>
  <si>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</si>
  <si>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</si>
  <si>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</si>
  <si>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</si>
  <si>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</si>
  <si>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</si>
  <si>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</si>
  <si>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</si>
  <si>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</si>
  <si>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</si>
  <si>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</si>
  <si>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</si>
  <si>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</si>
  <si>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</si>
  <si>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</si>
  <si>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</si>
  <si>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</si>
  <si>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</si>
  <si>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</si>
  <si>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</si>
  <si>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</si>
  <si>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</si>
  <si>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</si>
  <si>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</si>
  <si>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</si>
  <si>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</si>
  <si>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</si>
  <si>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</si>
  <si>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</si>
  <si>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</si>
  <si>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</si>
  <si>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</si>
  <si>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</si>
  <si>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</si>
  <si>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</si>
  <si>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</si>
  <si>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</si>
  <si>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</si>
  <si>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</si>
  <si>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</si>
  <si>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</si>
  <si>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</si>
  <si>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</si>
  <si>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000633</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</si>
  <si>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</si>
  <si>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</si>
  <si>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</si>
  <si>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</si>
  <si>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</si>
  <si>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</si>
  <si>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</si>
  <si>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</si>
  <si>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</si>
  <si>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</si>
  <si>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</si>
  <si>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</si>
  <si>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</si>
  <si>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</si>
  <si>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</si>
  <si>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</si>
  <si>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</si>
  <si>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</si>
  <si>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</si>
  <si>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</si>
  <si>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</si>
  <si>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</si>
  <si>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</si>
  <si>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</si>
  <si>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</si>
  <si>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</si>
  <si>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</si>
  <si>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</si>
  <si>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</si>
  <si>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</si>
  <si>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</si>
  <si>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</si>
  <si>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</si>
  <si>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</si>
  <si>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</si>
  <si>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</si>
  <si>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</si>
  <si>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</si>
  <si>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</si>
  <si>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</si>
  <si>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</si>
  <si>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</si>
  <si>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</si>
  <si>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</si>
  <si>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</si>
  <si>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</si>
  <si>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</si>
  <si>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</si>
  <si>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</si>
  <si>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</si>
  <si>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</si>
  <si>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</si>
  <si>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</si>
  <si>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</si>
  <si>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</si>
  <si>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</si>
  <si>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</si>
  <si>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</si>
  <si>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</si>
  <si>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</si>
  <si>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</si>
  <si>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</si>
  <si>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</si>
  <si>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</si>
  <si>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</si>
  <si>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</si>
  <si>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</si>
  <si>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</si>
  <si>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</si>
  <si>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</si>
  <si>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</si>
  <si>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</si>
  <si>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</si>
  <si>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</si>
  <si>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</si>
  <si>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</si>
  <si>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</si>
  <si>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</si>
  <si>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</si>
  <si>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</si>
  <si>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</si>
  <si>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</si>
  <si>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</si>
  <si>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</si>
  <si>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</si>
  <si>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</si>
  <si>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</si>
  <si>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</si>
  <si>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</si>
  <si>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</si>
  <si>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</si>
  <si>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</si>
  <si>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</si>
  <si>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</si>
  <si>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</si>
  <si>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</si>
  <si>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</si>
  <si>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</si>
  <si>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</si>
  <si>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</si>
  <si>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</si>
  <si>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</si>
  <si>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</si>
  <si>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</si>
  <si>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</si>
  <si>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</si>
  <si>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</si>
  <si>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</si>
  <si>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</si>
  <si>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</si>
  <si>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</si>
  <si>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</si>
  <si>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</si>
  <si>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</si>
  <si>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</si>
  <si>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</si>
  <si>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</si>
  <si>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</si>
  <si>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</si>
  <si>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</si>
  <si>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</si>
  <si>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</si>
  <si>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</si>
  <si>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</si>
  <si>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</si>
  <si>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</si>
  <si>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</si>
  <si>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</si>
  <si>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</si>
  <si>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</si>
  <si>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</si>
  <si>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</si>
  <si>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</si>
  <si>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</si>
  <si>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</si>
  <si>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</si>
  <si>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</si>
  <si>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</si>
  <si>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</si>
  <si>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</si>
  <si>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</si>
  <si>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</si>
  <si>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</si>
  <si>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</si>
  <si>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</si>
  <si>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</si>
  <si>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</si>
  <si>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</si>
  <si>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</si>
  <si>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</si>
  <si>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</si>
  <si>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</si>
  <si>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</si>
  <si>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</si>
  <si>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</si>
  <si>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</si>
  <si>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</si>
  <si>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</si>
  <si>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</si>
  <si>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</si>
  <si>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</si>
  <si>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</si>
  <si>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</si>
  <si>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</si>
  <si>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</si>
  <si>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</si>
  <si>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</si>
  <si>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</si>
  <si>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</si>
  <si>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</si>
  <si>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</si>
  <si>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</si>
  <si>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</si>
  <si>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</si>
  <si>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</si>
  <si>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</si>
  <si>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</si>
  <si>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</si>
  <si>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</si>
  <si>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</si>
  <si>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</si>
  <si>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</si>
  <si>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</si>
  <si>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</si>
  <si>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</si>
  <si>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</si>
  <si>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</si>
  <si>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</si>
  <si>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</si>
  <si>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</si>
  <si>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</si>
  <si>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</si>
  <si>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</si>
  <si>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</si>
  <si>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</si>
  <si>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</si>
  <si>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</si>
  <si>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</si>
  <si>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</si>
  <si>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</si>
  <si>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</si>
  <si>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</si>
  <si>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</si>
  <si>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</si>
  <si>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</si>
  <si>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</si>
  <si>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</si>
  <si>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</si>
  <si>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</si>
  <si>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</si>
  <si>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</si>
  <si>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</si>
  <si>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</si>
  <si>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</si>
  <si>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</si>
  <si>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</si>
  <si>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</si>
  <si>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</si>
  <si>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</si>
  <si>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</si>
  <si>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</si>
  <si>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</si>
  <si>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</si>
  <si>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</si>
  <si>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</si>
  <si>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</si>
  <si>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</si>
  <si>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</si>
  <si>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</si>
  <si>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</si>
  <si>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</si>
  <si>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</si>
  <si>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</si>
  <si>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</si>
  <si>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</si>
  <si>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</si>
  <si>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</si>
  <si>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</si>
  <si>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</si>
  <si>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</si>
  <si>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</si>
  <si>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</si>
  <si>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</si>
  <si>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</si>
  <si>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</si>
  <si>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</si>
  <si>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</si>
  <si>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</si>
  <si>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</si>
  <si>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</si>
  <si>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</si>
  <si>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</si>
  <si>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</si>
  <si>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</si>
  <si>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</si>
  <si>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</si>
  <si>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</si>
  <si>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</si>
  <si>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</si>
  <si>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</si>
  <si>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</si>
  <si>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</si>
  <si>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</si>
  <si>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</si>
  <si>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</si>
  <si>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</si>
  <si>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</si>
  <si>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</si>
  <si>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</si>
  <si>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</si>
  <si>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</si>
  <si>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</si>
  <si>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</si>
  <si>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</si>
  <si>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</si>
  <si>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</si>
  <si>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</si>
  <si>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</si>
  <si>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</si>
  <si>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</si>
  <si>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</si>
  <si>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</si>
  <si>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</si>
  <si>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</si>
  <si>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</si>
  <si>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</si>
  <si>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</si>
  <si>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</si>
  <si>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</si>
  <si>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</si>
  <si>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</si>
  <si>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</si>
  <si>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</si>
  <si>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</si>
  <si>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</si>
  <si>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</si>
  <si>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</si>
  <si>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</si>
  <si>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</si>
  <si>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</si>
  <si>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</si>
  <si>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</si>
  <si>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</si>
  <si>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</si>
  <si>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</si>
  <si>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</si>
  <si>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</si>
  <si>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</si>
  <si>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</si>
  <si>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</si>
  <si>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</si>
  <si>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</si>
  <si>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</si>
  <si>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</si>
  <si>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</si>
  <si>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</si>
  <si>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</si>
  <si>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</si>
  <si>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</si>
  <si>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</si>
  <si>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</si>
  <si>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</si>
  <si>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</si>
  <si>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</si>
  <si>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</si>
  <si>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</si>
  <si>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</si>
  <si>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</si>
  <si>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</si>
  <si>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</si>
  <si>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</si>
  <si>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</si>
  <si>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</si>
  <si>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</si>
  <si>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</si>
  <si>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</si>
  <si>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</si>
  <si>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</si>
  <si>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</si>
  <si>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</si>
  <si>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</si>
  <si>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</si>
  <si>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</si>
  <si>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</si>
  <si>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</si>
  <si>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</si>
  <si>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</si>
  <si>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</si>
  <si>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</si>
  <si>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</si>
  <si>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</si>
  <si>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</si>
  <si>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</si>
  <si>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</si>
  <si>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</si>
  <si>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</si>
  <si>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</si>
  <si>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</si>
  <si>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</si>
  <si>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</si>
  <si>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</si>
  <si>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</si>
  <si>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</si>
  <si>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</si>
  <si>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</si>
  <si>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</si>
  <si>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</si>
  <si>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</si>
  <si>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</si>
  <si>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</si>
  <si>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</si>
  <si>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</si>
  <si>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</si>
  <si>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</si>
  <si>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</si>
  <si>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</si>
  <si>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</si>
  <si>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</si>
  <si>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</si>
  <si>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</si>
  <si>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</si>
  <si>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</si>
  <si>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</si>
  <si>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</si>
  <si>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</si>
  <si>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</si>
  <si>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</si>
  <si>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</si>
  <si>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</si>
  <si>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</si>
  <si>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</si>
  <si>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</si>
  <si>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</si>
  <si>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</si>
  <si>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</si>
  <si>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</si>
  <si>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</si>
  <si>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</si>
  <si>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</si>
  <si>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</si>
  <si>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</si>
  <si>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</si>
  <si>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</si>
  <si>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</si>
  <si>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</si>
  <si>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</si>
  <si>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</si>
  <si>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</si>
  <si>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</si>
  <si>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</si>
  <si>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</si>
  <si>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</si>
  <si>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</si>
  <si>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</si>
  <si>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</si>
  <si>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</si>
  <si>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</si>
  <si>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</si>
  <si>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</si>
  <si>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</si>
  <si>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</si>
  <si>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</si>
  <si>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</si>
  <si>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</si>
  <si>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</si>
  <si>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</si>
  <si>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</si>
  <si>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</si>
  <si>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</si>
  <si>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</si>
  <si>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</si>
  <si>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</si>
  <si>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</si>
  <si>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</si>
  <si>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</si>
  <si>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</si>
  <si>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</si>
  <si>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</si>
  <si>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</si>
  <si>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</si>
  <si>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</si>
  <si>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</si>
  <si>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</si>
  <si>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</si>
  <si>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</si>
  <si>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</si>
  <si>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</si>
  <si>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</si>
  <si>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</si>
  <si>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</si>
  <si>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</si>
  <si>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</si>
  <si>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</si>
  <si>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</si>
  <si>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</si>
  <si>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</si>
  <si>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</si>
  <si>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</si>
  <si>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</si>
  <si>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</si>
  <si>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</si>
  <si>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</si>
  <si>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</si>
  <si>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</si>
  <si>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</si>
  <si>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</si>
  <si>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</si>
  <si>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</si>
  <si>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</si>
  <si>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</si>
  <si>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</si>
  <si>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</si>
  <si>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</si>
  <si>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</si>
  <si>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</si>
  <si>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</si>
  <si>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</si>
  <si>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</si>
  <si>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</si>
  <si>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</si>
  <si>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</si>
  <si>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</si>
  <si>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</si>
  <si>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</si>
  <si>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</si>
  <si>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</si>
  <si>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</si>
  <si>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</si>
  <si>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</si>
  <si>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</si>
  <si>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</si>
  <si>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</si>
  <si>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</si>
  <si>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</si>
  <si>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</si>
  <si>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</si>
  <si>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</si>
  <si>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</si>
  <si>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</si>
  <si>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</si>
  <si>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</si>
  <si>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</si>
  <si>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</si>
  <si>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</si>
  <si>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</si>
  <si>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</si>
  <si>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</si>
  <si>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</si>
  <si>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</si>
  <si>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</si>
  <si>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</si>
  <si>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</si>
  <si>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</si>
  <si>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</si>
  <si>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</si>
  <si>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</si>
  <si>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</si>
  <si>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</si>
  <si>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</si>
  <si>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</si>
  <si>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</si>
  <si>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</si>
  <si>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</si>
  <si>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</si>
  <si>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</si>
  <si>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</si>
  <si>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</si>
  <si>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</si>
  <si>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</si>
  <si>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</si>
  <si>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</si>
  <si>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</si>
  <si>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</si>
  <si>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</si>
  <si>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</si>
  <si>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</si>
  <si>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</si>
  <si>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</si>
  <si>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</si>
  <si>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</si>
  <si>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</si>
  <si>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</si>
  <si>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</si>
  <si>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</si>
  <si>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</si>
  <si>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</si>
  <si>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</si>
  <si>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</si>
  <si>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</si>
  <si>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</si>
  <si>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</si>
  <si>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</si>
  <si>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</si>
  <si>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</si>
  <si>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</si>
  <si>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</si>
  <si>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</si>
  <si>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</si>
  <si>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</si>
  <si>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</si>
  <si>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</si>
  <si>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</si>
  <si>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</si>
  <si>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</si>
  <si>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</si>
  <si>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</si>
  <si>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</si>
  <si>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</si>
  <si>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</si>
  <si>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</si>
  <si>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</si>
  <si>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</si>
  <si>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</si>
  <si>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</si>
  <si>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</si>
  <si>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</si>
  <si>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</si>
  <si>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</si>
  <si>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</si>
  <si>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</si>
  <si>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</si>
  <si>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</si>
  <si>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</si>
  <si>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</si>
  <si>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</si>
  <si>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</si>
  <si>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</si>
  <si>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</si>
  <si>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</si>
  <si>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</si>
  <si>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</si>
  <si>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</si>
  <si>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</si>
  <si>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</si>
  <si>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</si>
  <si>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</si>
  <si>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</si>
  <si>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</si>
  <si>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</si>
  <si>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</si>
  <si>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</si>
  <si>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</si>
  <si>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</si>
  <si>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</si>
  <si>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</si>
  <si>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</si>
  <si>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</si>
  <si>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</si>
  <si>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</si>
  <si>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</si>
  <si>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</si>
  <si>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</si>
  <si>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</si>
  <si>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</si>
  <si>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</si>
  <si>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</si>
  <si>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</si>
  <si>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</si>
  <si>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</si>
  <si>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</si>
  <si>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</si>
  <si>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</si>
  <si>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</si>
  <si>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</si>
  <si>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</si>
  <si>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</si>
  <si>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</si>
  <si>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</si>
  <si>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</si>
  <si>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</si>
  <si>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</si>
  <si>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</si>
  <si>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</si>
  <si>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</si>
  <si>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</si>
  <si>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</si>
  <si>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</si>
  <si>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</si>
  <si>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</si>
  <si>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</si>
  <si>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</si>
  <si>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</si>
  <si>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</si>
  <si>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</si>
  <si>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</si>
  <si>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</si>
  <si>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</si>
  <si>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</si>
  <si>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</si>
  <si>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</si>
  <si>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</si>
  <si>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</si>
  <si>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</si>
  <si>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</si>
  <si>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</si>
  <si>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</si>
  <si>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</si>
  <si>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</si>
  <si>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</si>
  <si>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</si>
  <si>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</si>
  <si>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</si>
  <si>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</si>
  <si>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</si>
  <si>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</si>
  <si>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</si>
  <si>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</si>
  <si>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</si>
  <si>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</si>
  <si>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</si>
  <si>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</si>
  <si>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</si>
  <si>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</si>
  <si>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</si>
  <si>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</si>
  <si>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</si>
  <si>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</si>
  <si>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</si>
  <si>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</si>
  <si>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</si>
  <si>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</si>
  <si>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</si>
  <si>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</si>
  <si>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</si>
  <si>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</si>
  <si>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</si>
  <si>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</si>
  <si>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</si>
  <si>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</si>
  <si>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</si>
  <si>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</si>
  <si>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</si>
  <si>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</si>
  <si>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</si>
  <si>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</si>
  <si>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</si>
  <si>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</si>
  <si>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</si>
  <si>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</si>
  <si>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</si>
  <si>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</si>
  <si>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</si>
  <si>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</si>
  <si>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</si>
  <si>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</si>
  <si>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</si>
  <si>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</si>
  <si>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</si>
  <si>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</si>
  <si>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</si>
  <si>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</si>
  <si>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</si>
  <si>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</si>
  <si>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</si>
  <si>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</si>
  <si>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</si>
  <si>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</si>
  <si>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</si>
  <si>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</si>
  <si>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</si>
  <si>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</si>
  <si>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</si>
  <si>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</si>
  <si>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</si>
  <si>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</si>
  <si>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</si>
  <si>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</si>
  <si>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</si>
  <si>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</si>
  <si>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</si>
  <si>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</si>
  <si>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</si>
  <si>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</si>
  <si>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</si>
  <si>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</si>
  <si>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</si>
  <si>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</si>
  <si>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</si>
  <si>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</si>
  <si>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</si>
  <si>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</si>
  <si>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</si>
  <si>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</si>
  <si>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</si>
  <si>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</si>
  <si>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</si>
  <si>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</si>
  <si>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</si>
  <si>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</si>
  <si>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</si>
  <si>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</si>
  <si>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</si>
  <si>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</si>
  <si>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</si>
  <si>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</si>
  <si>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</si>
  <si>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</si>
  <si>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</si>
  <si>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</si>
  <si>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</si>
  <si>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</si>
  <si>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</si>
  <si>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</si>
  <si>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</si>
  <si>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</si>
  <si>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</si>
  <si>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</si>
  <si>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</si>
  <si>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</si>
  <si>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</si>
  <si>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</si>
  <si>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</si>
  <si>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</si>
  <si>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</si>
  <si>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</si>
  <si>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</si>
  <si>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</si>
  <si>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</si>
  <si>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</si>
  <si>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</si>
  <si>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</si>
  <si>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</si>
  <si>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</si>
  <si>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</si>
  <si>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</si>
  <si>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</si>
  <si>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</si>
  <si>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</si>
  <si>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</si>
  <si>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</si>
  <si>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</si>
  <si>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</si>
  <si>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</si>
  <si>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</si>
  <si>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</si>
  <si>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</si>
  <si>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</si>
  <si>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</si>
  <si>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</si>
  <si>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</si>
  <si>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</si>
  <si>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</si>
  <si>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</si>
  <si>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</si>
  <si>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</si>
  <si>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</si>
  <si>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</si>
  <si>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</si>
  <si>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</si>
  <si>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</si>
  <si>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</si>
  <si>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</si>
  <si>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</si>
  <si>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</si>
  <si>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</si>
  <si>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</si>
  <si>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</si>
  <si>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</si>
  <si>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</si>
  <si>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</si>
  <si>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</si>
  <si>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</si>
  <si>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</si>
  <si>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</si>
  <si>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</si>
  <si>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</si>
  <si>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</si>
  <si>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</si>
  <si>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</si>
  <si>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</si>
  <si>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</si>
  <si>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</si>
  <si>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</si>
  <si>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</si>
  <si>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</si>
  <si>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</si>
  <si>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</si>
  <si>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</si>
  <si>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</si>
  <si>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</si>
  <si>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</si>
  <si>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</si>
  <si>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</si>
  <si>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</si>
  <si>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</si>
  <si>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</si>
  <si>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</si>
  <si>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</si>
  <si>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</si>
  <si>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</si>
  <si>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</si>
  <si>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</si>
  <si>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</si>
  <si>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</si>
  <si>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</si>
  <si>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</si>
  <si>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</si>
  <si>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</si>
  <si>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</si>
  <si>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</si>
  <si>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</si>
  <si>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</si>
  <si>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</si>
  <si>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</si>
  <si>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</si>
  <si>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</si>
  <si>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</si>
  <si>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</si>
  <si>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</si>
  <si>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</si>
  <si>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</si>
  <si>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</si>
  <si>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</si>
  <si>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</si>
  <si>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</si>
  <si>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</si>
  <si>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</si>
  <si>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</si>
  <si>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</si>
  <si>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</si>
  <si>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</si>
  <si>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</si>
  <si>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</si>
  <si>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</si>
  <si>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</si>
  <si>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</si>
  <si>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</si>
  <si>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</si>
  <si>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</si>
  <si>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</si>
  <si>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</si>
  <si>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</si>
  <si>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</si>
  <si>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</si>
  <si>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</si>
  <si>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</si>
  <si>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</si>
  <si>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</si>
  <si>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</si>
  <si>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</si>
  <si>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</si>
  <si>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</si>
  <si>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</si>
  <si>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</si>
  <si>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</si>
  <si>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</si>
  <si>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</si>
  <si>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</si>
  <si>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</si>
  <si>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</si>
  <si>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</si>
  <si>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</si>
  <si>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</si>
  <si>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</si>
  <si>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</si>
  <si>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</si>
  <si>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</si>
  <si>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</si>
  <si>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</si>
  <si>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</si>
  <si>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</si>
  <si>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</si>
  <si>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</si>
  <si>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</si>
  <si>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</si>
  <si>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</si>
  <si>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</si>
  <si>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</si>
  <si>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</si>
  <si>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</si>
  <si>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</si>
  <si>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</si>
  <si>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</si>
  <si>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</si>
  <si>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</si>
  <si>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</si>
  <si>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</si>
  <si>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</si>
  <si>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</si>
  <si>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</si>
  <si>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</si>
  <si>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</si>
  <si>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</si>
  <si>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</si>
  <si>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</si>
  <si>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</si>
  <si>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</si>
  <si>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</si>
  <si>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</si>
  <si>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</si>
  <si>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</si>
  <si>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</si>
  <si>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</si>
  <si>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</si>
  <si>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</si>
  <si>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</si>
  <si>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</si>
  <si>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</si>
  <si>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</si>
  <si>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</si>
  <si>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</si>
  <si>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</si>
  <si>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</si>
  <si>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</si>
  <si>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</si>
  <si>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</si>
  <si>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</si>
  <si>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</si>
  <si>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</si>
  <si>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</si>
  <si>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</si>
  <si>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</si>
  <si>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</si>
  <si>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</si>
  <si>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</si>
  <si>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</si>
  <si>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</si>
  <si>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</si>
  <si>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</si>
  <si>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</si>
  <si>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</si>
  <si>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</si>
  <si>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</si>
  <si>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</si>
  <si>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</si>
  <si>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</si>
  <si>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</si>
  <si>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</si>
  <si>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</si>
  <si>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</si>
  <si>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</si>
  <si>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</si>
  <si>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</si>
  <si>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</si>
  <si>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</si>
  <si>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</si>
  <si>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</si>
  <si>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</si>
  <si>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</si>
  <si>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</si>
  <si>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</si>
  <si>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</si>
  <si>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</si>
  <si>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</si>
  <si>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</si>
  <si>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</si>
  <si>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</si>
  <si>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</si>
  <si>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</si>
  <si>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</si>
  <si>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</si>
  <si>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</si>
  <si>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</si>
  <si>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</si>
  <si>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</si>
  <si>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</si>
  <si>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</si>
  <si>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</si>
  <si>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</si>
  <si>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</si>
  <si>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</si>
  <si>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</si>
  <si>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</si>
  <si>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</si>
  <si>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</si>
  <si>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</si>
  <si>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</si>
  <si>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</si>
  <si>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</si>
  <si>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</si>
  <si>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</si>
  <si>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</si>
  <si>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</si>
  <si>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</si>
  <si>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</si>
  <si>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</si>
  <si>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</si>
  <si>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</si>
  <si>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</si>
  <si>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</si>
  <si>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</si>
  <si>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</si>
  <si>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</si>
  <si>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</si>
  <si>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</si>
  <si>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</si>
  <si>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</si>
  <si>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</si>
  <si>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</si>
  <si>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</si>
  <si>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</si>
  <si>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</si>
  <si>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</si>
  <si>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</si>
  <si>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</si>
  <si>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</si>
  <si>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</si>
  <si>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</si>
  <si>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</si>
  <si>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</si>
  <si>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</si>
  <si>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</si>
  <si>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</si>
  <si>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</si>
  <si>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</si>
  <si>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</si>
  <si>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</si>
  <si>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</si>
  <si>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</si>
  <si>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</si>
  <si>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</si>
  <si>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</si>
  <si>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</si>
  <si>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</si>
  <si>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</si>
  <si>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</si>
  <si>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</si>
  <si>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</si>
  <si>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</si>
  <si>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</si>
  <si>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</si>
  <si>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</si>
  <si>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</si>
  <si>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</si>
  <si>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</si>
  <si>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</si>
  <si>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</si>
  <si>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</si>
  <si>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</si>
  <si>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</si>
  <si>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</si>
  <si>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</si>
  <si>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</si>
  <si>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</si>
  <si>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</si>
  <si>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</si>
  <si>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</si>
  <si>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</si>
  <si>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</si>
  <si>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</si>
  <si>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</si>
  <si>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</si>
  <si>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</si>
  <si>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</si>
  <si>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</si>
  <si>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</si>
  <si>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</si>
  <si>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</si>
  <si>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</si>
  <si>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</si>
  <si>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</si>
  <si>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</si>
  <si>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</si>
  <si>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</si>
  <si>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</si>
  <si>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</si>
  <si>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</si>
  <si>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</si>
  <si>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</si>
  <si>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</si>
  <si>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</si>
  <si>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</si>
  <si>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</si>
  <si>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</si>
  <si>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</si>
  <si>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</si>
  <si>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</si>
  <si>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</si>
  <si>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</si>
  <si>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</si>
  <si>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</si>
  <si>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</si>
  <si>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</si>
  <si>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</si>
  <si>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</si>
  <si>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</si>
  <si>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</si>
  <si>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</si>
  <si>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</si>
  <si>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</si>
  <si>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</si>
  <si>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</si>
  <si>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</si>
  <si>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</si>
  <si>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</si>
  <si>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</si>
  <si>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</si>
  <si>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</si>
  <si>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</si>
  <si>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</si>
  <si>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</si>
  <si>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</si>
  <si>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</si>
  <si>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</si>
  <si>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</si>
  <si>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</si>
  <si>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</si>
  <si>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</si>
  <si>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</si>
  <si>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</si>
  <si>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</si>
  <si>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</si>
  <si>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</si>
  <si>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</si>
  <si>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</si>
  <si>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</si>
  <si>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</si>
  <si>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</si>
  <si>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</si>
  <si>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</si>
  <si>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</si>
  <si>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</si>
  <si>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</si>
  <si>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</si>
  <si>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</si>
  <si>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</si>
  <si>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</si>
  <si>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</si>
  <si>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</si>
  <si>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</si>
  <si>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</si>
  <si>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</si>
  <si>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</si>
  <si>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</si>
  <si>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</si>
  <si>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</si>
  <si>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</si>
  <si>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</si>
  <si>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</si>
  <si>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</si>
  <si>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</si>
  <si>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</si>
  <si>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</si>
  <si>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</si>
  <si>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</si>
  <si>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</si>
  <si>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</si>
  <si>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</si>
  <si>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</si>
  <si>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</si>
  <si>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</si>
  <si>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</si>
  <si>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</si>
  <si>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</si>
  <si>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</si>
  <si>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</si>
  <si>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</si>
  <si>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</si>
  <si>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</si>
  <si>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</si>
  <si>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</si>
  <si>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</si>
  <si>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</si>
  <si>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</si>
  <si>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</si>
  <si>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</si>
  <si>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</si>
  <si>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</si>
  <si>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</si>
  <si>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</si>
  <si>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</si>
  <si>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</si>
  <si>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</si>
  <si>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</si>
  <si>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</si>
  <si>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</si>
  <si>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</si>
  <si>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</si>
  <si>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</si>
  <si>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</si>
  <si>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</si>
  <si>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</si>
  <si>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</si>
  <si>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</si>
  <si>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</si>
  <si>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</si>
  <si>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</si>
  <si>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</si>
  <si>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</si>
  <si>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</si>
  <si>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</si>
  <si>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</si>
  <si>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</si>
  <si>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</si>
  <si>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</si>
  <si>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</si>
  <si>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</si>
  <si>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</si>
  <si>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</si>
  <si>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</si>
  <si>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</si>
  <si>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</si>
  <si>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</si>
  <si>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</si>
  <si>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</si>
  <si>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</si>
  <si>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</si>
  <si>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</si>
  <si>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</si>
  <si>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</si>
  <si>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</si>
  <si>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</si>
  <si>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</si>
  <si>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</si>
  <si>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</si>
  <si>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</si>
  <si>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</si>
  <si>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</si>
  <si>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</si>
  <si>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</si>
  <si>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</si>
  <si>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</si>
  <si>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</si>
  <si>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</si>
  <si>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</si>
  <si>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</si>
  <si>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</si>
  <si>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</si>
  <si>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</si>
  <si>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</si>
  <si>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</si>
  <si>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</si>
  <si>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</si>
  <si>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</si>
  <si>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</si>
  <si>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</si>
  <si>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</si>
  <si>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</si>
  <si>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</si>
  <si>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</si>
  <si>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</si>
  <si>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</si>
  <si>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</si>
  <si>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</si>
  <si>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</si>
  <si>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</si>
  <si>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</si>
  <si>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</si>
  <si>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</si>
  <si>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</si>
  <si>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</si>
  <si>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</si>
  <si>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</si>
  <si>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</si>
  <si>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</si>
  <si>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</si>
  <si>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</si>
  <si>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</si>
  <si>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</si>
  <si>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</si>
  <si>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</si>
  <si>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</si>
  <si>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</si>
  <si>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</si>
  <si>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</si>
  <si>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</si>
  <si>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</si>
  <si>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</si>
  <si>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</si>
  <si>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</si>
  <si>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</si>
  <si>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</si>
  <si>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</si>
  <si>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</si>
  <si>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</si>
  <si>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</si>
  <si>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</si>
  <si>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</si>
  <si>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</si>
  <si>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</si>
  <si>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</si>
  <si>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</si>
  <si>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</si>
  <si>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</si>
  <si>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</si>
  <si>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</si>
  <si>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</si>
  <si>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</si>
  <si>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</si>
  <si>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</si>
  <si>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</si>
  <si>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</si>
  <si>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</si>
  <si>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</si>
  <si>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</si>
  <si>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</si>
  <si>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</si>
  <si>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</si>
  <si>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</si>
  <si>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</si>
  <si>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</si>
  <si>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</si>
  <si>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</si>
  <si>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</si>
  <si>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</si>
  <si>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</si>
  <si>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</si>
  <si>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</si>
  <si>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</si>
  <si>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</si>
  <si>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</si>
  <si>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</si>
  <si>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</si>
  <si>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</si>
  <si>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</si>
  <si>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</si>
  <si>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</si>
  <si>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</si>
  <si>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</si>
  <si>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</si>
  <si>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</si>
  <si>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</si>
  <si>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</si>
  <si>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</si>
  <si>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</si>
  <si>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</si>
  <si>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</si>
  <si>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</si>
  <si>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</si>
  <si>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</si>
  <si>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</si>
  <si>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</si>
  <si>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</si>
  <si>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</si>
  <si>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</si>
  <si>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</si>
  <si>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</si>
  <si>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</si>
  <si>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</si>
  <si>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</si>
  <si>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</si>
  <si>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</si>
  <si>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</si>
  <si>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</si>
  <si>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</si>
  <si>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</si>
  <si>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</si>
  <si>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</si>
  <si>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</si>
  <si>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</si>
  <si>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</si>
  <si>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</si>
  <si>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</si>
  <si>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</si>
  <si>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</si>
  <si>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</si>
  <si>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</si>
  <si>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</si>
  <si>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</si>
  <si>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</si>
  <si>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</si>
  <si>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</si>
  <si>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</si>
  <si>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</si>
  <si>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</si>
  <si>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</si>
  <si>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</si>
  <si>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</si>
  <si>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</si>
  <si>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</si>
  <si>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</si>
  <si>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</si>
  <si>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</si>
  <si>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</si>
  <si>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</si>
  <si>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</si>
  <si>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</si>
  <si>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</si>
  <si>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</si>
  <si>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</si>
  <si>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</si>
  <si>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</si>
  <si>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</si>
  <si>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</si>
  <si>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</si>
  <si>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</si>
  <si>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</si>
  <si>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</si>
  <si>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</si>
  <si>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</si>
  <si>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</si>
  <si>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</si>
  <si>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</si>
  <si>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</si>
  <si>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</si>
  <si>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</si>
  <si>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</si>
  <si>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</si>
  <si>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</si>
  <si>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</si>
  <si>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</si>
  <si>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</si>
  <si>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</si>
  <si>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</si>
  <si>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</si>
  <si>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</si>
  <si>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</si>
  <si>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</si>
  <si>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</si>
  <si>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</si>
  <si>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</si>
  <si>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</si>
  <si>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</si>
  <si>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</si>
  <si>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</si>
  <si>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</si>
  <si>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</si>
  <si>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</si>
  <si>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</si>
  <si>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</si>
  <si>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</si>
  <si>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</si>
  <si>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</si>
  <si>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</si>
  <si>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</si>
  <si>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</si>
  <si>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</si>
  <si>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</si>
  <si>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</si>
  <si>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</si>
  <si>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</si>
  <si>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</si>
  <si>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</si>
  <si>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</si>
  <si>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</si>
  <si>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</si>
  <si>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</si>
  <si>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</si>
  <si>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</si>
  <si>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</si>
  <si>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</si>
  <si>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</si>
  <si>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</si>
  <si>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</si>
  <si>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</si>
  <si>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</si>
  <si>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</si>
  <si>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</si>
  <si>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</si>
  <si>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</si>
  <si>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</si>
  <si>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</si>
  <si>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</si>
  <si>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</si>
  <si>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</si>
  <si>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</si>
  <si>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</si>
  <si>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</si>
  <si>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</si>
  <si>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</si>
  <si>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</si>
  <si>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</si>
  <si>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</si>
  <si>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</si>
  <si>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</si>
  <si>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</si>
  <si>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</si>
  <si>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</si>
  <si>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</si>
  <si>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</si>
  <si>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</si>
  <si>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</si>
  <si>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</si>
  <si>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</si>
  <si>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</si>
  <si>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</si>
  <si>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</si>
  <si>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</si>
  <si>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</si>
  <si>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</si>
  <si>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</si>
  <si>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</si>
  <si>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</si>
  <si>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</si>
  <si>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</si>
  <si>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</si>
  <si>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</si>
  <si>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</si>
  <si>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</si>
  <si>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</si>
  <si>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</si>
  <si>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</si>
  <si>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</si>
  <si>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</si>
  <si>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</si>
  <si>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</si>
  <si>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</si>
  <si>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</si>
  <si>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</si>
  <si>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</si>
  <si>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</si>
  <si>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</si>
  <si>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</si>
  <si>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</si>
  <si>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</si>
  <si>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</si>
  <si>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</si>
  <si>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</si>
  <si>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</si>
  <si>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</si>
  <si>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</si>
  <si>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</si>
  <si>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</si>
  <si>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</si>
  <si>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</si>
  <si>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</si>
  <si>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</si>
  <si>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</si>
  <si>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</si>
  <si>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</si>
  <si>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</si>
  <si>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</si>
  <si>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</si>
  <si>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</si>
  <si>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</si>
  <si>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</si>
  <si>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</si>
  <si>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</si>
  <si>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</si>
  <si>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</si>
  <si>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</si>
  <si>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</si>
  <si>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</si>
  <si>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</si>
  <si>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</si>
  <si>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</si>
  <si>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</si>
  <si>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</si>
  <si>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</si>
  <si>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</si>
  <si>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</si>
  <si>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</si>
  <si>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</si>
  <si>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</si>
  <si>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</si>
  <si>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</si>
  <si>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</si>
  <si>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</si>
  <si>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</si>
  <si>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</si>
  <si>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</si>
  <si>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</si>
  <si>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</si>
  <si>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</si>
  <si>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</si>
  <si>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</si>
  <si>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</si>
  <si>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</si>
  <si>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</si>
  <si>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</si>
  <si>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</si>
  <si>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</si>
  <si>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</si>
  <si>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</si>
  <si>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</si>
  <si>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</si>
  <si>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</si>
  <si>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</si>
  <si>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</si>
  <si>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</si>
  <si>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</si>
  <si>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</si>
  <si>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</si>
  <si>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</si>
  <si>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</si>
  <si>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</si>
  <si>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</si>
  <si>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</si>
  <si>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</si>
  <si>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</si>
  <si>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</si>
  <si>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</si>
  <si>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</si>
  <si>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</si>
  <si>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</si>
  <si>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</si>
  <si>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</si>
  <si>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</si>
  <si>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</si>
  <si>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</si>
  <si>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</si>
  <si>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</si>
  <si>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</si>
  <si>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</si>
  <si>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</si>
  <si>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</si>
  <si>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</si>
  <si>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</si>
  <si>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</si>
  <si>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</si>
  <si>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</si>
  <si>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</si>
  <si>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</si>
  <si>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</si>
  <si>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</si>
  <si>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</si>
  <si>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</si>
  <si>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</si>
  <si>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</si>
  <si>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</si>
  <si>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</si>
  <si>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</si>
  <si>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</si>
  <si>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</si>
  <si>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</si>
  <si>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</si>
  <si>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</si>
  <si>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</si>
  <si>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</si>
  <si>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</si>
  <si>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</si>
  <si>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</si>
  <si>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</si>
  <si>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</si>
  <si>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</si>
  <si>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</si>
  <si>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</si>
  <si>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</si>
  <si>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</si>
  <si>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</si>
  <si>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</si>
  <si>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</si>
  <si>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</si>
  <si>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</si>
  <si>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</si>
  <si>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</si>
  <si>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</si>
  <si>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</si>
  <si>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</si>
  <si>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</si>
  <si>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</si>
  <si>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</si>
  <si>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</si>
  <si>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</si>
  <si>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</si>
  <si>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</si>
  <si>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</si>
  <si>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</si>
  <si>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</si>
  <si>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</si>
  <si>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</si>
  <si>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</si>
  <si>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</si>
  <si>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</si>
  <si>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</si>
  <si>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</si>
  <si>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</si>
  <si>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</si>
  <si>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</si>
  <si>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</si>
  <si>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</si>
  <si>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</si>
  <si>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</si>
  <si>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</si>
  <si>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</si>
  <si>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</si>
  <si>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</si>
  <si>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</si>
  <si>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</si>
  <si>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</si>
  <si>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</si>
  <si>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</si>
  <si>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</si>
  <si>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</si>
  <si>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</si>
  <si>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</si>
  <si>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</si>
  <si>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</si>
  <si>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</si>
  <si>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</si>
  <si>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</si>
  <si>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</si>
  <si>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</si>
  <si>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</si>
  <si>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</si>
  <si>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</si>
  <si>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</si>
  <si>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</si>
  <si>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</si>
  <si>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</si>
  <si>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</si>
  <si>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</si>
  <si>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</si>
  <si>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</si>
  <si>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</si>
  <si>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</si>
  <si>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</si>
  <si>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</si>
  <si>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</si>
  <si>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</si>
  <si>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</si>
  <si>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</si>
  <si>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</si>
  <si>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</si>
  <si>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</si>
  <si>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</si>
  <si>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</si>
  <si>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</si>
  <si>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</si>
  <si>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</si>
  <si>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</si>
  <si>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</si>
  <si>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</si>
  <si>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</si>
  <si>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</si>
  <si>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</si>
  <si>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</si>
  <si>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</si>
  <si>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</si>
  <si>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</si>
  <si>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</si>
  <si>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</si>
  <si>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</si>
  <si>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</si>
  <si>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</si>
  <si>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</si>
  <si>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</si>
  <si>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</si>
  <si>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</si>
  <si>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</si>
  <si>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</si>
  <si>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</si>
  <si>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</si>
  <si>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</si>
  <si>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</si>
  <si>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</si>
  <si>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</si>
  <si>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</si>
  <si>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</si>
  <si>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</si>
  <si>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</si>
  <si>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</si>
  <si>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</si>
  <si>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</si>
  <si>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</si>
  <si>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</si>
  <si>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</si>
  <si>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</si>
  <si>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</si>
  <si>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</si>
  <si>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</si>
  <si>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</si>
  <si>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</si>
  <si>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</si>
  <si>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</si>
  <si>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</si>
  <si>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</si>
  <si>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</si>
  <si>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</si>
  <si>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</si>
  <si>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</si>
  <si>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</si>
  <si>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</si>
  <si>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</si>
  <si>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</si>
  <si>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</si>
  <si>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</si>
  <si>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</si>
  <si>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</si>
  <si>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</si>
  <si>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</si>
  <si>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</si>
  <si>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</si>
  <si>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</si>
  <si>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</si>
  <si>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</si>
  <si>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</si>
  <si>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</si>
  <si>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</si>
  <si>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</si>
  <si>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</si>
  <si>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</si>
  <si>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</si>
  <si>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</si>
  <si>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</si>
  <si>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</si>
  <si>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</si>
  <si>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</si>
  <si>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</si>
  <si>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</si>
  <si>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</si>
  <si>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</si>
  <si>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</si>
  <si>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</si>
  <si>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</si>
  <si>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</si>
  <si>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</si>
  <si>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</si>
  <si>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</si>
  <si>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</si>
  <si>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</si>
  <si>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</si>
  <si>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</si>
  <si>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</si>
  <si>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</si>
  <si>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</si>
  <si>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</si>
  <si>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</si>
  <si>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</si>
  <si>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</si>
  <si>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</si>
  <si>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</si>
  <si>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</si>
  <si>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</si>
  <si>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</si>
  <si>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</si>
  <si>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</si>
  <si>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</si>
  <si>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</si>
  <si>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</si>
  <si>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</si>
  <si>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</si>
  <si>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</si>
  <si>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</si>
  <si>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</si>
  <si>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</si>
  <si>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</si>
  <si>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</si>
  <si>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</si>
  <si>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</si>
  <si>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</si>
  <si>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</si>
  <si>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</si>
  <si>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</si>
  <si>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</si>
  <si>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</si>
  <si>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</si>
  <si>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</si>
  <si>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</si>
  <si>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</si>
  <si>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</si>
  <si>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</si>
  <si>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</si>
  <si>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</si>
  <si>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</si>
  <si>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</si>
  <si>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</si>
  <si>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</si>
  <si>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</si>
  <si>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</si>
  <si>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</si>
  <si>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</si>
  <si>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</si>
  <si>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</si>
  <si>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</si>
  <si>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</si>
  <si>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</si>
  <si>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</si>
  <si>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</si>
  <si>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</si>
  <si>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</si>
  <si>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</si>
  <si>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</si>
  <si>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</si>
  <si>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</si>
  <si>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</si>
  <si>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</si>
  <si>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</si>
  <si>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</si>
  <si>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</si>
  <si>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</si>
  <si>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</si>
  <si>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</si>
  <si>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</si>
  <si>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</si>
  <si>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</si>
  <si>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</si>
  <si>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</si>
  <si>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</si>
  <si>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</si>
  <si>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</si>
  <si>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</si>
  <si>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</si>
  <si>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</si>
  <si>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</si>
  <si>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</si>
  <si>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</si>
  <si>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</si>
  <si>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</si>
  <si>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</si>
  <si>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</si>
  <si>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</si>
  <si>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</si>
  <si>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</si>
  <si>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</si>
  <si>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</si>
  <si>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</si>
  <si>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</si>
  <si>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</si>
  <si>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</si>
  <si>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</si>
  <si>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</si>
  <si>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</si>
  <si>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</si>
  <si>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</si>
  <si>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</si>
  <si>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</si>
  <si>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</si>
  <si>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</si>
  <si>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</si>
  <si>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</si>
  <si>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</si>
  <si>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</si>
  <si>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</si>
  <si>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</si>
  <si>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</si>
  <si>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</si>
  <si>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</si>
  <si>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</si>
  <si>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</si>
  <si>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</si>
  <si>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</si>
  <si>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</si>
  <si>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</si>
  <si>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</si>
  <si>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</si>
  <si>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</si>
  <si>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</si>
  <si>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</si>
  <si>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</si>
  <si>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</si>
  <si>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</si>
  <si>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</si>
  <si>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</si>
  <si>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</si>
  <si>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</si>
  <si>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</si>
  <si>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</si>
  <si>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</si>
  <si>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</si>
  <si>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</si>
  <si>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</si>
  <si>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</si>
  <si>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</si>
  <si>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</si>
  <si>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</si>
  <si>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</si>
  <si>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</si>
  <si>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</si>
  <si>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</si>
  <si>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</si>
  <si>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</si>
  <si>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</si>
  <si>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</si>
  <si>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</si>
  <si>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</si>
  <si>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</si>
  <si>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</si>
  <si>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</si>
  <si>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</si>
  <si>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</si>
  <si>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</si>
  <si>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</si>
  <si>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</si>
  <si>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</si>
  <si>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</si>
  <si>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</si>
  <si>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</si>
  <si>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</si>
  <si>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</si>
  <si>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</si>
  <si>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</si>
  <si>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</si>
  <si>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</si>
  <si>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</si>
  <si>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</si>
  <si>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</si>
  <si>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</si>
  <si>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</si>
  <si>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</si>
  <si>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</si>
  <si>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</si>
  <si>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</si>
  <si>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</si>
  <si>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</si>
  <si>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</si>
  <si>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</si>
  <si>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</si>
  <si>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</si>
  <si>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</si>
  <si>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</si>
  <si>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</si>
  <si>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</si>
  <si>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</si>
  <si>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</si>
  <si>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</si>
  <si>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</si>
  <si>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</si>
  <si>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</si>
  <si>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</si>
  <si>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</si>
  <si>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</si>
  <si>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</si>
  <si>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</si>
  <si>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</si>
  <si>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</si>
  <si>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</si>
  <si>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</si>
  <si>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</si>
  <si>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</si>
  <si>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</si>
  <si>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</si>
  <si>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</si>
  <si>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</si>
  <si>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</si>
  <si>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</si>
  <si>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</si>
  <si>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</si>
  <si>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</si>
  <si>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</si>
  <si>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</si>
  <si>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</si>
  <si>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</si>
  <si>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</si>
  <si>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</si>
  <si>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</si>
  <si>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</si>
  <si>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</si>
  <si>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</si>
  <si>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</si>
  <si>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</si>
  <si>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</si>
  <si>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</si>
  <si>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</si>
  <si>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</si>
  <si>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</si>
  <si>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</si>
  <si>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</si>
  <si>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</si>
  <si>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</si>
  <si>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</si>
  <si>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</si>
  <si>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</si>
  <si>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</si>
  <si>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</si>
  <si>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</si>
  <si>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</si>
  <si>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</si>
  <si>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</si>
  <si>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</si>
  <si>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</si>
  <si>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</si>
  <si>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</si>
  <si>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</si>
  <si>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</si>
  <si>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</si>
  <si>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</si>
  <si>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</si>
  <si>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</si>
  <si>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</si>
  <si>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</si>
  <si>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</si>
  <si>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</si>
  <si>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</si>
  <si>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</si>
  <si>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</si>
  <si>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</si>
  <si>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</si>
  <si>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</si>
  <si>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</si>
  <si>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</si>
  <si>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</si>
  <si>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</si>
  <si>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</si>
  <si>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</si>
  <si>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</si>
  <si>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</si>
  <si>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</si>
  <si>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</si>
  <si>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</si>
  <si>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</si>
  <si>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</si>
  <si>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</si>
  <si>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</si>
  <si>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</si>
  <si>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</si>
  <si>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</si>
  <si>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</si>
  <si>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</si>
  <si>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</si>
  <si>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</si>
  <si>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</si>
  <si>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</si>
  <si>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</si>
  <si>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</si>
  <si>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</si>
  <si>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</si>
  <si>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</si>
  <si>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</si>
  <si>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</si>
  <si>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</si>
  <si>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</si>
  <si>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</si>
  <si>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</si>
  <si>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</si>
  <si>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</si>
  <si>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</si>
  <si>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</si>
  <si>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</si>
  <si>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</si>
  <si>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</si>
  <si>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</si>
  <si>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</si>
  <si>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</si>
  <si>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</si>
  <si>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</si>
  <si>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</si>
  <si>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</si>
  <si>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</si>
  <si>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</si>
  <si>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</si>
  <si>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</si>
  <si>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</si>
  <si>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</si>
  <si>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</si>
  <si>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</si>
  <si>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</si>
  <si>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</si>
  <si>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</si>
  <si>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</si>
  <si>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</si>
  <si>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</si>
  <si>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</si>
  <si>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</si>
  <si>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</si>
  <si>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</si>
  <si>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</si>
  <si>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</si>
  <si>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</si>
  <si>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</si>
  <si>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</si>
  <si>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</si>
  <si>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</si>
  <si>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</si>
  <si>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</si>
  <si>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</si>
  <si>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</si>
  <si>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</si>
  <si>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</si>
  <si>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</si>
  <si>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</si>
  <si>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</si>
  <si>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</si>
  <si>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</si>
  <si>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</si>
  <si>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</si>
  <si>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</si>
  <si>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</si>
  <si>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</si>
  <si>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</si>
  <si>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</si>
  <si>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</si>
  <si>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</si>
  <si>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</si>
  <si>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</si>
  <si>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</si>
  <si>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</si>
  <si>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</si>
  <si>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</si>
  <si>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</si>
  <si>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</si>
  <si>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</si>
  <si>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</si>
  <si>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</si>
  <si>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</si>
  <si>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</si>
  <si>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</si>
  <si>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</si>
  <si>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</si>
  <si>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</si>
  <si>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</si>
  <si>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</si>
  <si>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</si>
  <si>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</si>
  <si>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</si>
  <si>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</si>
  <si>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</si>
  <si>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</si>
  <si>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</si>
  <si>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</si>
  <si>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</si>
  <si>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</si>
  <si>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</si>
  <si>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</si>
  <si>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</si>
  <si>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</si>
  <si>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</si>
  <si>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</si>
  <si>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</si>
  <si>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</si>
  <si>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</si>
  <si>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</si>
  <si>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</si>
  <si>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</si>
  <si>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</si>
  <si>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</si>
  <si>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</si>
  <si>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</si>
  <si>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</si>
  <si>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</si>
  <si>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</si>
  <si>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</si>
  <si>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</si>
  <si>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</si>
  <si>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</si>
  <si>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</si>
  <si>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</si>
  <si>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</si>
  <si>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</si>
  <si>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</si>
  <si>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</si>
  <si>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</si>
  <si>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</si>
  <si>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</si>
  <si>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</si>
  <si>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</si>
  <si>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</si>
  <si>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</si>
  <si>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</si>
  <si>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</si>
  <si>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</si>
  <si>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</si>
  <si>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</si>
  <si>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</si>
  <si>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</si>
  <si>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</si>
  <si>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</si>
  <si>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</si>
  <si>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</si>
  <si>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</si>
  <si>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</si>
  <si>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</si>
  <si>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</si>
  <si>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</si>
  <si>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</si>
  <si>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</si>
  <si>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</si>
  <si>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</si>
  <si>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</si>
  <si>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</si>
  <si>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</si>
  <si>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</si>
  <si>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</si>
  <si>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</si>
  <si>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</si>
  <si>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</si>
  <si>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</si>
  <si>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</si>
  <si>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</si>
  <si>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</si>
  <si>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</si>
  <si>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</si>
  <si>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</si>
  <si>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</si>
  <si>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</si>
  <si>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</si>
  <si>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</si>
  <si>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</si>
  <si>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</si>
  <si>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</si>
  <si>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</si>
  <si>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</si>
  <si>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</si>
  <si>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</si>
  <si>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</si>
  <si>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</si>
  <si>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</si>
  <si>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</si>
  <si>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</si>
  <si>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</si>
  <si>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</si>
  <si>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</si>
  <si>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</si>
  <si>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</si>
  <si>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</si>
  <si>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</si>
  <si>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</si>
  <si>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</si>
  <si>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</si>
  <si>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</si>
  <si>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</si>
  <si>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</si>
  <si>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</si>
  <si>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</si>
  <si>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</si>
  <si>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</si>
  <si>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</si>
  <si>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</si>
  <si>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</si>
  <si>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</si>
  <si>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</si>
  <si>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</si>
  <si>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</si>
  <si>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</si>
  <si>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</si>
  <si>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</si>
  <si>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</si>
  <si>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</si>
  <si>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</si>
  <si>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</si>
  <si>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</si>
  <si>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</si>
  <si>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</si>
  <si>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</si>
  <si>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</si>
  <si>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</si>
  <si>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</si>
  <si>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</si>
  <si>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</si>
  <si>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</si>
  <si>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</si>
  <si>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</si>
  <si>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</si>
  <si>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</si>
  <si>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</si>
  <si>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</si>
  <si>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</si>
  <si>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</si>
  <si>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</si>
  <si>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</si>
  <si>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</si>
  <si>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</si>
  <si>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</si>
  <si>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</si>
  <si>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</si>
  <si>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</si>
  <si>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</si>
  <si>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</si>
  <si>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</si>
  <si>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</si>
  <si>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</si>
  <si>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</si>
  <si>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</si>
  <si>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</si>
  <si>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</si>
  <si>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</si>
  <si>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</si>
  <si>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</si>
  <si>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</si>
  <si>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</si>
  <si>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</si>
  <si>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</si>
  <si>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</si>
  <si>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</si>
  <si>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</si>
  <si>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</si>
  <si>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</si>
  <si>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</si>
  <si>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</si>
  <si>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</si>
  <si>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</si>
  <si>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</si>
  <si>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</si>
  <si>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</si>
  <si>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</si>
  <si>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</si>
  <si>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</si>
  <si>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</si>
  <si>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</si>
  <si>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</si>
  <si>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</si>
  <si>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</si>
  <si>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</si>
  <si>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</si>
  <si>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</si>
  <si>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</si>
  <si>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</si>
  <si>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</si>
  <si>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</si>
  <si>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</si>
  <si>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</si>
  <si>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</si>
  <si>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</si>
  <si>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</si>
  <si>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</si>
  <si>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</si>
  <si>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</si>
  <si>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</si>
  <si>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</si>
  <si>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</si>
  <si>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</si>
  <si>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</si>
  <si>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</si>
  <si>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</si>
  <si>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</si>
  <si>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</si>
  <si>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</si>
  <si>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</si>
  <si>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</si>
  <si>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</si>
  <si>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</si>
  <si>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</si>
  <si>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</si>
  <si>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</si>
  <si>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</si>
  <si>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</si>
  <si>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</si>
  <si>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</si>
  <si>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</si>
  <si>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</si>
  <si>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</si>
  <si>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</si>
  <si>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</si>
  <si>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</si>
  <si>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</si>
  <si>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</si>
  <si>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</si>
  <si>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</si>
  <si>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</si>
  <si>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</si>
  <si>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</si>
  <si>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</si>
  <si>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</si>
  <si>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</si>
  <si>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</si>
  <si>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</si>
  <si>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</si>
  <si>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</si>
  <si>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</si>
  <si>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</si>
  <si>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</si>
  <si>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</si>
  <si>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</si>
  <si>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</si>
  <si>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</si>
  <si>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</si>
  <si>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</si>
  <si>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</si>
  <si>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</si>
  <si>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</si>
  <si>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</si>
  <si>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</si>
  <si>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</si>
  <si>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</si>
  <si>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</si>
  <si>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</si>
  <si>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</si>
  <si>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</si>
  <si>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</si>
  <si>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</si>
  <si>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</si>
  <si>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</si>
  <si>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</si>
  <si>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</si>
  <si>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</si>
  <si>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</si>
  <si>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</si>
  <si>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</si>
  <si>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</si>
  <si>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</si>
  <si>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</si>
  <si>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</si>
  <si>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</si>
  <si>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</si>
  <si>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</si>
  <si>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</si>
  <si>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</si>
  <si>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</si>
  <si>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</si>
  <si>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</si>
  <si>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</si>
  <si>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</si>
  <si>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</si>
  <si>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</si>
  <si>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</si>
  <si>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</si>
  <si>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</si>
  <si>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</si>
  <si>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</si>
  <si>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</si>
  <si>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</si>
  <si>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</si>
  <si>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</si>
  <si>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</si>
  <si>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</si>
  <si>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</si>
  <si>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</si>
  <si>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</si>
  <si>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</si>
  <si>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</si>
  <si>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</si>
  <si>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</si>
  <si>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</si>
  <si>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</si>
  <si>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</si>
  <si>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</si>
  <si>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</si>
  <si>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</si>
  <si>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</si>
  <si>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</si>
  <si>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</si>
  <si>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</si>
  <si>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</si>
  <si>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</si>
  <si>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</si>
  <si>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</si>
  <si>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</si>
  <si>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</si>
  <si>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</si>
  <si>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</si>
  <si>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</si>
  <si>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</si>
  <si>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</si>
  <si>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</si>
  <si>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</si>
  <si>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</si>
  <si>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</si>
  <si>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</si>
  <si>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</si>
  <si>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</si>
  <si>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</si>
  <si>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</si>
  <si>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</si>
  <si>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</si>
  <si>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</si>
  <si>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</si>
  <si>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</si>
  <si>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</si>
  <si>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</si>
  <si>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</si>
  <si>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</si>
  <si>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</si>
  <si>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</si>
  <si>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</si>
  <si>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</si>
  <si>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</si>
  <si>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</si>
  <si>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</si>
  <si>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</si>
  <si>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</si>
  <si>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</si>
  <si>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</si>
  <si>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</si>
  <si>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</si>
  <si>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</si>
  <si>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</si>
  <si>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</si>
  <si>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</si>
  <si>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</si>
  <si>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</si>
  <si>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</si>
  <si>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</si>
  <si>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</si>
  <si>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</si>
  <si>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</si>
  <si>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</si>
  <si>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</si>
  <si>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</si>
  <si>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</si>
  <si>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</si>
  <si>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</si>
  <si>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</si>
  <si>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</si>
  <si>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</si>
  <si>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</si>
  <si>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</si>
  <si>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</si>
  <si>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</si>
  <si>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</si>
  <si>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</si>
  <si>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</si>
  <si>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</si>
  <si>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</si>
  <si>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</si>
  <si>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</si>
  <si>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</si>
  <si>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</si>
  <si>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</si>
  <si>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</si>
  <si>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</si>
  <si>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</si>
  <si>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</si>
  <si>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</si>
  <si>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</si>
  <si>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</si>
  <si>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</si>
  <si>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</si>
  <si>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</si>
  <si>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</si>
  <si>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</si>
  <si>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</si>
  <si>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</si>
  <si>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</si>
  <si>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</si>
  <si>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</si>
  <si>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</si>
  <si>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</si>
  <si>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</si>
  <si>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</si>
  <si>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</si>
  <si>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</si>
  <si>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</si>
  <si>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</si>
  <si>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</si>
  <si>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</si>
  <si>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</si>
  <si>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</si>
  <si>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</si>
  <si>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</si>
  <si>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</si>
  <si>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</si>
  <si>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</si>
  <si>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</si>
  <si>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</si>
  <si>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</si>
  <si>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</si>
  <si>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</si>
  <si>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</si>
  <si>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</si>
  <si>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</si>
  <si>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</si>
  <si>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</si>
  <si>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</si>
  <si>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</si>
  <si>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</si>
  <si>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</si>
  <si>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</si>
  <si>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</si>
  <si>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</si>
  <si>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</si>
  <si>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</si>
  <si>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</si>
  <si>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</si>
  <si>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</si>
  <si>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</si>
  <si>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</si>
  <si>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</si>
  <si>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</si>
  <si>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</si>
  <si>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</si>
  <si>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</si>
  <si>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</si>
  <si>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</si>
  <si>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</si>
  <si>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</si>
  <si>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</si>
  <si>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</si>
  <si>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</si>
  <si>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</si>
  <si>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</si>
  <si>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</si>
  <si>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</si>
  <si>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</si>
  <si>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</si>
  <si>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</si>
  <si>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</si>
  <si>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</si>
  <si>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</si>
  <si>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</si>
  <si>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</si>
  <si>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</si>
  <si>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</si>
  <si>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</si>
  <si>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</si>
  <si>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</si>
  <si>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</si>
  <si>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</si>
  <si>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</si>
  <si>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</si>
  <si>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</si>
  <si>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</si>
  <si>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</si>
  <si>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</si>
  <si>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</si>
  <si>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</si>
  <si>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</si>
  <si>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</si>
  <si>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</si>
  <si>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</si>
  <si>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</si>
  <si>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</si>
  <si>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</si>
  <si>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</si>
  <si>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</si>
  <si>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</si>
  <si>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</si>
  <si>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</si>
  <si>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</si>
  <si>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</si>
  <si>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</si>
  <si>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</si>
  <si>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</si>
  <si>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</si>
  <si>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</si>
  <si>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</si>
  <si>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</si>
  <si>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</si>
  <si>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</si>
  <si>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</si>
  <si>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</si>
  <si>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</si>
  <si>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</si>
  <si>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</si>
  <si>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</si>
  <si>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</si>
  <si>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</si>
  <si>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</si>
  <si>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</si>
  <si>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</si>
  <si>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</si>
  <si>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</si>
  <si>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</si>
  <si>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</si>
  <si>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</si>
  <si>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</si>
  <si>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</si>
  <si>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</si>
  <si>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</si>
  <si>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</si>
  <si>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</si>
  <si>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</si>
  <si>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</si>
  <si>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</si>
  <si>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</si>
  <si>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</si>
  <si>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</si>
  <si>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</si>
  <si>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</si>
  <si>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</si>
  <si>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</si>
  <si>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</si>
  <si>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</si>
  <si>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</si>
  <si>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</si>
  <si>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</si>
  <si>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</si>
  <si>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</si>
  <si>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</si>
  <si>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</si>
  <si>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</si>
  <si>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</si>
  <si>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</si>
  <si>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</si>
  <si>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</si>
  <si>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</si>
  <si>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</si>
  <si>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</si>
  <si>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</si>
  <si>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</si>
  <si>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</si>
  <si>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</si>
  <si>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</si>
  <si>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</si>
  <si>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</si>
  <si>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</si>
  <si>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</si>
  <si>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</si>
  <si>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</si>
  <si>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</si>
  <si>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</si>
  <si>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</si>
  <si>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</si>
  <si>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</si>
  <si>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</si>
  <si>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</si>
  <si>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</si>
  <si>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</si>
  <si>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</si>
  <si>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</si>
  <si>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</si>
  <si>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</si>
  <si>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</si>
  <si>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</si>
  <si>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</si>
  <si>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</si>
  <si>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</si>
  <si>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</si>
  <si>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</si>
  <si>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</si>
  <si>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</si>
  <si>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</si>
  <si>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</si>
  <si>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</si>
  <si>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</si>
  <si>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</si>
  <si>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</si>
  <si>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</si>
  <si>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</si>
  <si>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</si>
  <si>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</si>
  <si>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</si>
  <si>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</si>
  <si>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</si>
  <si>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</si>
  <si>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</si>
  <si>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</si>
  <si>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</si>
  <si>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</si>
  <si>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</si>
  <si>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</si>
  <si>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</si>
  <si>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</si>
  <si>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</si>
  <si>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</si>
  <si>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</si>
  <si>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</si>
  <si>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</si>
  <si>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</si>
  <si>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</si>
  <si>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</si>
  <si>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</si>
  <si>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</si>
  <si>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</si>
  <si>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</si>
  <si>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</si>
  <si>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</si>
  <si>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</si>
  <si>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</si>
  <si>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</si>
  <si>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</si>
  <si>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</si>
  <si>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</si>
  <si>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</si>
  <si>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</si>
  <si>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</si>
  <si>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</si>
  <si>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</si>
  <si>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</si>
  <si>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</si>
  <si>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</si>
  <si>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</si>
  <si>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</si>
  <si>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</si>
  <si>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</si>
  <si>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</si>
  <si>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</si>
  <si>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</si>
  <si>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</si>
  <si>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</si>
  <si>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</si>
  <si>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</si>
  <si>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</si>
  <si>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</si>
  <si>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</si>
  <si>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</si>
  <si>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</si>
  <si>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</si>
  <si>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</si>
  <si>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</si>
  <si>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</si>
  <si>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</si>
  <si>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</si>
  <si>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</si>
  <si>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</si>
  <si>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</si>
  <si>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</si>
  <si>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</si>
  <si>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</si>
  <si>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</si>
  <si>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</si>
  <si>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</si>
  <si>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</si>
  <si>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</si>
  <si>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</si>
  <si>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</si>
  <si>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</si>
  <si>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</si>
  <si>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</si>
  <si>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</si>
  <si>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</si>
  <si>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</si>
  <si>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</si>
  <si>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</si>
  <si>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</si>
  <si>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</si>
  <si>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</si>
  <si>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</si>
  <si>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</si>
  <si>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</si>
  <si>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</si>
  <si>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</si>
  <si>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</si>
  <si>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</si>
  <si>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</si>
  <si>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</si>
  <si>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</si>
  <si>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</si>
  <si>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</si>
  <si>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</si>
  <si>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</si>
  <si>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</si>
  <si>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</si>
  <si>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</si>
  <si>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</si>
  <si>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</si>
  <si>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</si>
  <si>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</si>
  <si>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</si>
  <si>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</si>
  <si>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</si>
  <si>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</si>
  <si>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</si>
  <si>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</si>
  <si>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</si>
  <si>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</si>
  <si>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</si>
  <si>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</si>
  <si>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</si>
  <si>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</si>
  <si>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</si>
  <si>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</si>
  <si>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</si>
  <si>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</si>
  <si>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</si>
  <si>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</si>
  <si>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</si>
  <si>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</si>
  <si>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</si>
  <si>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</si>
  <si>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</si>
  <si>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</si>
  <si>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</si>
  <si>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</si>
  <si>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</si>
  <si>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</si>
  <si>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</si>
  <si>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</si>
  <si>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</si>
  <si>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</si>
  <si>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</si>
  <si>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</si>
  <si>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</si>
  <si>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</si>
  <si>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</si>
  <si>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</si>
  <si>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</si>
  <si>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</si>
  <si>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</si>
  <si>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</si>
  <si>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</si>
  <si>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</si>
  <si>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</si>
  <si>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</si>
  <si>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</si>
  <si>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</si>
  <si>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</si>
  <si>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</si>
  <si>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</si>
  <si>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</si>
  <si>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</si>
  <si>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</si>
  <si>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</si>
  <si>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</si>
  <si>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</si>
  <si>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</si>
  <si>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</si>
  <si>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</si>
  <si>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</si>
  <si>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</si>
  <si>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</si>
  <si>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</si>
  <si>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</si>
  <si>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</si>
  <si>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</si>
  <si>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</si>
  <si>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</si>
  <si>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</si>
  <si>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</si>
  <si>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</si>
  <si>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</si>
  <si>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</si>
  <si>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</si>
  <si>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</si>
  <si>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</si>
  <si>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</si>
  <si>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</si>
  <si>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</si>
  <si>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</si>
  <si>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</si>
  <si>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</si>
  <si>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</si>
  <si>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</si>
  <si>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</si>
  <si>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</si>
  <si>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</si>
  <si>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</si>
  <si>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</si>
  <si>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</si>
  <si>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</si>
  <si>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</si>
  <si>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</si>
  <si>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</si>
  <si>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</si>
  <si>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</si>
  <si>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</si>
  <si>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</si>
  <si>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</si>
  <si>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</si>
  <si>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</si>
  <si>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</si>
  <si>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</si>
  <si>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</si>
  <si>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</si>
  <si>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</si>
  <si>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</si>
  <si>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</si>
  <si>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</si>
  <si>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</si>
  <si>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</si>
  <si>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</si>
  <si>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</si>
  <si>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</si>
  <si>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</si>
  <si>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</si>
  <si>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</si>
  <si>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</si>
  <si>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</si>
  <si>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</si>
  <si>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</si>
  <si>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</si>
  <si>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</si>
  <si>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</si>
  <si>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</si>
  <si>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</si>
  <si>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</si>
  <si>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</si>
  <si>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</si>
  <si>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</si>
  <si>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</si>
  <si>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</si>
  <si>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</si>
  <si>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</si>
  <si>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</si>
  <si>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</si>
  <si>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</si>
  <si>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</si>
  <si>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</si>
  <si>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</si>
  <si>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</si>
  <si>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</si>
  <si>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</si>
  <si>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</si>
  <si>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</si>
  <si>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</si>
  <si>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</si>
  <si>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</si>
  <si>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</si>
  <si>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</si>
  <si>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</si>
  <si>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</si>
  <si>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</si>
  <si>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</si>
  <si>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</si>
  <si>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</si>
  <si>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</si>
  <si>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</si>
  <si>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</si>
  <si>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</si>
  <si>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</si>
  <si>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</si>
  <si>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</si>
  <si>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</si>
  <si>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</si>
  <si>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</si>
  <si>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</si>
  <si>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</si>
  <si>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</si>
  <si>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</si>
  <si>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</si>
  <si>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</si>
  <si>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</si>
  <si>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</si>
  <si>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</si>
  <si>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</si>
  <si>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</si>
  <si>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</si>
  <si>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</si>
  <si>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</si>
  <si>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</si>
  <si>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</si>
  <si>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</si>
  <si>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</si>
  <si>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</si>
  <si>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</si>
  <si>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</si>
  <si>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</si>
  <si>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</si>
  <si>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</si>
  <si>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</si>
  <si>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</si>
  <si>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</si>
  <si>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</si>
  <si>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</si>
  <si>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</si>
  <si>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</si>
  <si>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</si>
  <si>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</si>
  <si>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</si>
  <si>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</si>
  <si>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</si>
  <si>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</si>
  <si>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</si>
  <si>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</si>
  <si>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</si>
  <si>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</si>
  <si>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</si>
  <si>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</si>
  <si>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</si>
  <si>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</si>
  <si>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</si>
  <si>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</si>
  <si>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</si>
  <si>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</si>
  <si>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</si>
  <si>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</si>
  <si>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</si>
  <si>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</si>
  <si>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</si>
  <si>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</si>
  <si>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</si>
  <si>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</si>
  <si>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</si>
  <si>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</si>
  <si>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</si>
  <si>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</si>
  <si>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</si>
  <si>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</si>
  <si>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</si>
  <si>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</si>
  <si>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</si>
  <si>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</si>
  <si>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</si>
  <si>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</si>
  <si>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</si>
  <si>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</si>
  <si>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</si>
  <si>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</si>
  <si>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</si>
  <si>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</si>
  <si>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</si>
  <si>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</si>
  <si>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</si>
  <si>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</si>
  <si>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</si>
  <si>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</si>
  <si>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</si>
  <si>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</si>
  <si>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</si>
  <si>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</si>
  <si>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</si>
  <si>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</si>
  <si>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</si>
  <si>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</si>
  <si>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</si>
  <si>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</si>
  <si>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</si>
  <si>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</si>
  <si>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</si>
  <si>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</si>
  <si>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</si>
  <si>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</si>
  <si>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</si>
  <si>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</si>
  <si>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</si>
  <si>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</si>
  <si>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</si>
  <si>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</si>
  <si>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</si>
  <si>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</si>
  <si>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</si>
  <si>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</si>
  <si>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</si>
  <si>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</si>
  <si>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</si>
  <si>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</si>
  <si>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</si>
  <si>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</si>
  <si>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</si>
  <si>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</si>
  <si>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</si>
  <si>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</si>
  <si>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</si>
  <si>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</si>
  <si>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</si>
  <si>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</si>
  <si>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</si>
  <si>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</si>
  <si>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</si>
  <si>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</si>
  <si>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</si>
  <si>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</si>
  <si>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</si>
  <si>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</si>
  <si>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</si>
  <si>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</si>
  <si>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</si>
  <si>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</si>
  <si>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</si>
  <si>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</si>
  <si>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</si>
  <si>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</si>
  <si>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</si>
  <si>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</si>
  <si>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</si>
  <si>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</si>
  <si>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</si>
  <si>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</si>
  <si>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</si>
  <si>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</si>
  <si>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</si>
  <si>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</si>
  <si>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</si>
  <si>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</si>
  <si>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</si>
  <si>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</si>
  <si>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</si>
  <si>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</si>
  <si>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</si>
  <si>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</si>
  <si>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</si>
  <si>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</si>
  <si>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</si>
  <si>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</si>
  <si>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</si>
  <si>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</si>
  <si>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</si>
  <si>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</si>
  <si>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</si>
  <si>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</si>
  <si>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</si>
  <si>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</si>
  <si>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</si>
  <si>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</si>
  <si>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</si>
  <si>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</si>
  <si>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</si>
  <si>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</si>
  <si>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</si>
  <si>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</si>
  <si>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</si>
  <si>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</si>
  <si>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</si>
  <si>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</si>
  <si>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</si>
  <si>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</si>
  <si>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</si>
  <si>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</si>
  <si>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</si>
  <si>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</si>
  <si>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</si>
  <si>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</si>
  <si>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</si>
  <si>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</si>
  <si>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</si>
  <si>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</si>
  <si>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</si>
  <si>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</si>
  <si>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</si>
  <si>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</si>
  <si>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</si>
  <si>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</si>
  <si>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</si>
  <si>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</si>
  <si>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</si>
  <si>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</si>
  <si>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</si>
  <si>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</si>
  <si>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</si>
  <si>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</si>
  <si>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</si>
  <si>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</si>
  <si>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</si>
  <si>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</si>
  <si>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</si>
  <si>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</si>
  <si>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</si>
  <si>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</si>
  <si>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</si>
  <si>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</si>
  <si>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</si>
  <si>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</si>
  <si>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</si>
  <si>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</si>
  <si>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</si>
  <si>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</si>
  <si>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</si>
  <si>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</si>
  <si>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</si>
  <si>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</si>
  <si>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</si>
  <si>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</si>
  <si>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</si>
  <si>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</si>
  <si>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</si>
  <si>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</si>
  <si>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</si>
  <si>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</si>
  <si>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</si>
  <si>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</si>
  <si>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</si>
  <si>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</si>
  <si>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</si>
  <si>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</si>
  <si>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</si>
  <si>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</si>
  <si>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</si>
  <si>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</si>
  <si>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</si>
  <si>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</si>
  <si>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</si>
  <si>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</si>
  <si>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</si>
  <si>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</si>
  <si>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</si>
  <si>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</si>
  <si>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</si>
  <si>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</si>
  <si>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</si>
  <si>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</si>
  <si>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</si>
  <si>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</si>
  <si>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</si>
  <si>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</si>
  <si>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</si>
  <si>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</si>
  <si>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</si>
  <si>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</si>
  <si>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</si>
  <si>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</si>
  <si>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</si>
  <si>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</si>
  <si>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</si>
  <si>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</si>
  <si>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</si>
  <si>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</si>
  <si>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</si>
  <si>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</si>
  <si>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</si>
  <si>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</si>
  <si>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</si>
  <si>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</si>
  <si>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</si>
  <si>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</si>
  <si>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</si>
  <si>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</si>
  <si>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</si>
  <si>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</si>
  <si>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</si>
  <si>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</si>
  <si>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</si>
  <si>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</si>
  <si>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</si>
  <si>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</si>
  <si>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</si>
  <si>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</si>
  <si>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</si>
  <si>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</si>
  <si>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</si>
  <si>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</si>
  <si>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</si>
  <si>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</si>
  <si>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</si>
  <si>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</si>
  <si>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</si>
  <si>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</si>
  <si>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</si>
  <si>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</si>
  <si>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</si>
  <si>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</si>
  <si>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</si>
  <si>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</si>
  <si>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</si>
  <si>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</si>
  <si>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</si>
  <si>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</si>
  <si>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</si>
  <si>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</si>
  <si>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</si>
  <si>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</si>
  <si>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</si>
  <si>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</si>
  <si>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</si>
  <si>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</si>
  <si>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</si>
  <si>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</si>
  <si>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</si>
  <si>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</si>
  <si>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</si>
  <si>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</si>
  <si>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</si>
  <si>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</si>
  <si>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</si>
  <si>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</si>
  <si>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</si>
  <si>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</si>
  <si>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</si>
  <si>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</si>
  <si>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</si>
  <si>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</si>
  <si>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</si>
  <si>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</si>
  <si>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</si>
  <si>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</si>
  <si>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</si>
  <si>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</si>
  <si>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</si>
  <si>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</si>
  <si>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</si>
  <si>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</si>
  <si>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</si>
  <si>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</si>
  <si>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</si>
  <si>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</si>
  <si>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</si>
  <si>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</si>
  <si>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</si>
  <si>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</si>
  <si>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</si>
  <si>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</si>
  <si>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</si>
  <si>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</si>
  <si>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</si>
  <si>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</si>
  <si>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</si>
  <si>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</si>
  <si>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</si>
  <si>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</si>
  <si>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</si>
  <si>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</si>
  <si>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</si>
  <si>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</si>
  <si>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</si>
  <si>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</si>
  <si>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</si>
  <si>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</si>
  <si>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</si>
  <si>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</si>
  <si>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</si>
  <si>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</si>
  <si>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</si>
  <si>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</si>
  <si>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</si>
  <si>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</si>
  <si>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</si>
  <si>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</si>
  <si>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</si>
  <si>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</si>
  <si>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</si>
  <si>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</si>
  <si>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</si>
  <si>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</si>
  <si>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</si>
  <si>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</si>
  <si>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</si>
  <si>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</si>
  <si>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</si>
  <si>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</si>
  <si>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</si>
  <si>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</si>
  <si>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</si>
  <si>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</si>
  <si>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</si>
  <si>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</si>
  <si>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</si>
  <si>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</si>
  <si>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</si>
  <si>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</si>
  <si>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</si>
  <si>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</si>
  <si>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</si>
  <si>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</si>
  <si>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</si>
  <si>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</si>
  <si>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</si>
  <si>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</si>
  <si>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</si>
  <si>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</si>
  <si>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</si>
  <si>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</si>
  <si>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</si>
  <si>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</si>
  <si>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</si>
  <si>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</si>
  <si>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</si>
  <si>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</si>
  <si>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</si>
  <si>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</si>
  <si>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</si>
  <si>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</si>
  <si>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</si>
  <si>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</si>
  <si>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</si>
  <si>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</si>
  <si>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</si>
  <si>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</si>
  <si>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</si>
  <si>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</si>
  <si>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</si>
  <si>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</si>
  <si>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</si>
  <si>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</si>
  <si>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</si>
  <si>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</si>
  <si>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</si>
  <si>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</si>
  <si>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</si>
  <si>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</si>
  <si>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</si>
  <si>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</si>
  <si>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</si>
  <si>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</si>
  <si>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</si>
  <si>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</si>
  <si>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</si>
  <si>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</si>
  <si>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</si>
  <si>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</si>
  <si>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</si>
  <si>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</si>
  <si>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</si>
  <si>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</si>
  <si>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</si>
  <si>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</si>
  <si>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</si>
  <si>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</si>
  <si>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</si>
  <si>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</si>
  <si>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</si>
  <si>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</si>
  <si>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</si>
  <si>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</si>
  <si>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</si>
  <si>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</si>
  <si>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</si>
  <si>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</si>
  <si>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</si>
  <si>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</si>
  <si>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</si>
  <si>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</si>
  <si>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</si>
  <si>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</si>
  <si>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</si>
  <si>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</si>
  <si>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</si>
  <si>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</si>
  <si>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</si>
  <si>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</si>
  <si>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</si>
  <si>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</si>
  <si>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</si>
  <si>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</si>
  <si>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</si>
  <si>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</si>
  <si>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</si>
  <si>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</si>
  <si>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</si>
  <si>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</si>
  <si>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</si>
  <si>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</si>
  <si>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</si>
  <si>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</si>
  <si>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</si>
  <si>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</si>
  <si>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</si>
  <si>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</si>
  <si>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</si>
  <si>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</si>
  <si>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</si>
  <si>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</si>
  <si>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</si>
  <si>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</si>
  <si>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</si>
  <si>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</si>
  <si>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</si>
  <si>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</si>
  <si>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</si>
  <si>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</si>
  <si>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</si>
  <si>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</si>
  <si>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</si>
  <si>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921 Avena</t>
  </si>
  <si>
    <t>921 Com Avena T1</t>
  </si>
  <si>
    <t>901 Sardinas</t>
  </si>
  <si>
    <t>901 Com Sardinas T1</t>
  </si>
  <si>
    <t xml:space="preserve">906 Azucar </t>
  </si>
  <si>
    <t>906 Com Azucar T1</t>
  </si>
  <si>
    <t xml:space="preserve">911 Chocolate  </t>
  </si>
  <si>
    <t>911 Com Choco T1</t>
  </si>
  <si>
    <t>916 Com Cafe T1</t>
  </si>
  <si>
    <t xml:space="preserve">936 Leche Evaporada </t>
  </si>
  <si>
    <t>936 Com L Evapor T1</t>
  </si>
  <si>
    <t>937 Com Pasas Gal T1</t>
  </si>
  <si>
    <t>938 Com L Coco T1</t>
  </si>
  <si>
    <t>941 Com Maiz Pas T1</t>
  </si>
  <si>
    <t xml:space="preserve">971 Casabe </t>
  </si>
  <si>
    <t>971 Com Casabe T1</t>
  </si>
  <si>
    <t xml:space="preserve">902 Sardinas </t>
  </si>
  <si>
    <t>902 Com Sardinas T2</t>
  </si>
  <si>
    <t xml:space="preserve">907 Azucar </t>
  </si>
  <si>
    <t>907 Com Azucar T2</t>
  </si>
  <si>
    <t xml:space="preserve">912 Chocolate </t>
  </si>
  <si>
    <t>912 Com Choco T2</t>
  </si>
  <si>
    <t>917 Com Cafe T2</t>
  </si>
  <si>
    <t xml:space="preserve">922 Avena </t>
  </si>
  <si>
    <t>922 Com Avena T2</t>
  </si>
  <si>
    <t>927 Com P Tomate T2</t>
  </si>
  <si>
    <t>947 Com L Polvo T2</t>
  </si>
  <si>
    <t>951 Com Har  Maiz T1</t>
  </si>
  <si>
    <t xml:space="preserve">952 Harina de Maiz </t>
  </si>
  <si>
    <t>952 Com Har  Maiz T2</t>
  </si>
  <si>
    <t>962 Com Salchicha T2</t>
  </si>
  <si>
    <t xml:space="preserve">972 Casabe </t>
  </si>
  <si>
    <t>972 Com Casabe T2</t>
  </si>
  <si>
    <t>803 Aba PVC T1</t>
  </si>
  <si>
    <t>806 Aba Malla T1</t>
  </si>
  <si>
    <t>808 Aba  Sacos T1</t>
  </si>
  <si>
    <t xml:space="preserve">820 Rotulacion Camion </t>
  </si>
  <si>
    <t>850 Alquiler  Montacargas</t>
  </si>
  <si>
    <t>700 Pgr Ferias T1</t>
  </si>
  <si>
    <t>701 Pgr Ferias T2</t>
  </si>
  <si>
    <t>202 Desechables</t>
  </si>
  <si>
    <t>210 Pr Almuerzos T1</t>
  </si>
  <si>
    <t>220 Pro Bebidas T1</t>
  </si>
  <si>
    <t xml:space="preserve">223 Agua </t>
  </si>
  <si>
    <t>223 Pro Agua T1</t>
  </si>
  <si>
    <t xml:space="preserve">280 Publicidad Periodicos </t>
  </si>
  <si>
    <t>280 Pub Periodic T1</t>
  </si>
  <si>
    <t>120 Adm Limpieza T1</t>
  </si>
  <si>
    <t>122 Adm Limpieza T2</t>
  </si>
  <si>
    <t xml:space="preserve">131 Electrodomesticos </t>
  </si>
  <si>
    <t>131 Adm Electrod T2</t>
  </si>
  <si>
    <t>133 Adm Carnet T1</t>
  </si>
  <si>
    <t xml:space="preserve">140 Alquiler Contenedor </t>
  </si>
  <si>
    <t>170 Di EqMedicos T1</t>
  </si>
  <si>
    <t>501  Herramientas</t>
  </si>
  <si>
    <t>503  Herramientas</t>
  </si>
  <si>
    <t>504  Herramientas</t>
  </si>
  <si>
    <t>506  Herramientas</t>
  </si>
  <si>
    <t>509 In Inst Electric T2</t>
  </si>
  <si>
    <t>521 Ing Herramie T2</t>
  </si>
  <si>
    <t xml:space="preserve">521 Herramientas </t>
  </si>
  <si>
    <t>530 Ing MatConst T3</t>
  </si>
  <si>
    <t>240 Pro Eventos T2</t>
  </si>
  <si>
    <t xml:space="preserve">297 Uniformes </t>
  </si>
  <si>
    <t>961 Com Salchicha  T1</t>
  </si>
  <si>
    <t>445 Tec Impresoras T2</t>
  </si>
  <si>
    <t>124 Adm Limpieza T2</t>
  </si>
  <si>
    <t>101 Suministros de Oficina</t>
  </si>
  <si>
    <t>101 Adm Papeleria T1</t>
  </si>
  <si>
    <t>105 Materiales de Papel e Impresos</t>
  </si>
  <si>
    <t>105 Adm Formularios T2</t>
  </si>
  <si>
    <t>107 Toner y Copias</t>
  </si>
  <si>
    <t>108 Sellos Gomigrafos</t>
  </si>
  <si>
    <t>108 Adm Sellos T1</t>
  </si>
  <si>
    <t>110 Material Gastable</t>
  </si>
  <si>
    <t>110 Adm Mat Gastable T2</t>
  </si>
  <si>
    <t>114 Equipos de Oficina</t>
  </si>
  <si>
    <t>114 Adm Equip Ofic T2</t>
  </si>
  <si>
    <t>118 Sumadoras</t>
  </si>
  <si>
    <t>120 Materiales de Limpieza</t>
  </si>
  <si>
    <t>122 Materiales de Limpieza</t>
  </si>
  <si>
    <t>124 Materiales de Limpieza</t>
  </si>
  <si>
    <t>830 Alquiler Camiones</t>
  </si>
  <si>
    <t xml:space="preserve">933 Sal y Vinagre  </t>
  </si>
  <si>
    <t xml:space="preserve">947 Leche en Polvo </t>
  </si>
  <si>
    <t xml:space="preserve">951 Harina de Maiz </t>
  </si>
  <si>
    <t xml:space="preserve">962 Salchichas de cerdo </t>
  </si>
  <si>
    <t xml:space="preserve">993 Alimentos Varios  </t>
  </si>
  <si>
    <t>803 Empaques PVC</t>
  </si>
  <si>
    <t>806 Empaque Malla</t>
  </si>
  <si>
    <t>310 Equipos Agropecuarios</t>
  </si>
  <si>
    <t xml:space="preserve">410 Servicio de Internet </t>
  </si>
  <si>
    <t>420 Equipos Informaticos</t>
  </si>
  <si>
    <t>505 Herramientas</t>
  </si>
  <si>
    <t>927 Pasta de Tomate</t>
  </si>
  <si>
    <t xml:space="preserve">961 Salchichas de cerdo </t>
  </si>
  <si>
    <t>311 Insecticidas</t>
  </si>
  <si>
    <t>311 Nte Insecticidas T1</t>
  </si>
  <si>
    <t>701 Ferias Agropecuarias</t>
  </si>
  <si>
    <t>210 Servicios de comidas</t>
  </si>
  <si>
    <t>230 Flores y Banquetes</t>
  </si>
  <si>
    <t>240 Reuniones y Eventos</t>
  </si>
  <si>
    <t>281 Publicidad Periodicos</t>
  </si>
  <si>
    <t>281 Pub Publicidad T1</t>
  </si>
  <si>
    <t>285 Publicidad Periodicos</t>
  </si>
  <si>
    <t>285 Pub Publicidad T2</t>
  </si>
  <si>
    <t>146 Alquiler Contenedor Refrig</t>
  </si>
  <si>
    <t>144 Oficinas Contenedores</t>
  </si>
  <si>
    <t>170 Equipos Medicos</t>
  </si>
  <si>
    <t xml:space="preserve">171 Productos Medicinales </t>
  </si>
  <si>
    <t>825 Aba Balanzas T1</t>
  </si>
  <si>
    <t>810 Aba Fundas T2</t>
  </si>
  <si>
    <t>118 Adm Sumadoras T2</t>
  </si>
  <si>
    <t xml:space="preserve">151 Contadora de dinero </t>
  </si>
  <si>
    <t xml:space="preserve">152 Utensilios de Cocina </t>
  </si>
  <si>
    <t>153 EstudIo de Cuantificacion</t>
  </si>
  <si>
    <t xml:space="preserve">154 Estaciones de trabajo </t>
  </si>
  <si>
    <t>154 Adm Est Trabajo T1</t>
  </si>
  <si>
    <t>173 Adm Textiles T2</t>
  </si>
  <si>
    <t>297 Pro Uniformes T1</t>
  </si>
  <si>
    <t xml:space="preserve">991 Alimentos Varios </t>
  </si>
  <si>
    <t xml:space="preserve">447 Software Institucional </t>
  </si>
  <si>
    <t>931 Com Sal Vin T1</t>
  </si>
  <si>
    <t>941 Maiz Pasta Guandules</t>
  </si>
  <si>
    <t>991 Com AlimentosT1</t>
  </si>
  <si>
    <t>916 Cafe Molido</t>
  </si>
  <si>
    <t>937 Pasas Galletas</t>
  </si>
  <si>
    <t>938 Leche de Coco</t>
  </si>
  <si>
    <t xml:space="preserve">917 Cafe Molido </t>
  </si>
  <si>
    <t>993 Com Alimentos T3</t>
  </si>
  <si>
    <t>134 Aba Gomas T2</t>
  </si>
  <si>
    <t xml:space="preserve">134 Gomas Vehiculos </t>
  </si>
  <si>
    <t>808 Empaques Sacos</t>
  </si>
  <si>
    <t>810 Fundas Plasticas</t>
  </si>
  <si>
    <t>825 Balanzas de Carga</t>
  </si>
  <si>
    <t>801 Gasoil</t>
  </si>
  <si>
    <t>801 Log Gasoil T1</t>
  </si>
  <si>
    <t>802 Log Gasolina T3</t>
  </si>
  <si>
    <t>802 Gasolina</t>
  </si>
  <si>
    <t>820 Log Rotulacion T1</t>
  </si>
  <si>
    <t>824 Aba Equipos T2</t>
  </si>
  <si>
    <t>824 Balanzas Carretones M Coser</t>
  </si>
  <si>
    <t>830 Log Camiones T1</t>
  </si>
  <si>
    <t>850 Aba Montacargas T1</t>
  </si>
  <si>
    <t>853 Aba Bascula T2</t>
  </si>
  <si>
    <t>853 Reparac Bascula Peso Camiones</t>
  </si>
  <si>
    <t>310 Nte Equipos Agrop T2</t>
  </si>
  <si>
    <t>410 Tec Internet T2</t>
  </si>
  <si>
    <t>420 Tec Equipos Informat T1</t>
  </si>
  <si>
    <t>202 Pro Desechables T1</t>
  </si>
  <si>
    <t>220 Jugos Refre Tte</t>
  </si>
  <si>
    <t>230 Pro Flores T1</t>
  </si>
  <si>
    <t>107 Adm Toner y Copias T3</t>
  </si>
  <si>
    <t>133 Materiales de Carnets</t>
  </si>
  <si>
    <t>140 Adm Contenedores T1</t>
  </si>
  <si>
    <t xml:space="preserve">144 Ad OfiContenedores T2 </t>
  </si>
  <si>
    <t>146 Adm Refrigerado T1</t>
  </si>
  <si>
    <t>173 Camisetas T Shirt Gorras</t>
  </si>
  <si>
    <t xml:space="preserve">700 Ferias de Productos </t>
  </si>
  <si>
    <t>171 Dis Prod Medicinales T1</t>
  </si>
  <si>
    <t>172 Material Gastable Dispensario</t>
  </si>
  <si>
    <t>172 Dis Mat Gastable T2</t>
  </si>
  <si>
    <t>501 Ing Herramientas T1</t>
  </si>
  <si>
    <t>503 Ing Herramientas T1</t>
  </si>
  <si>
    <t>506 Ing Herramientas T2</t>
  </si>
  <si>
    <t>509 Instalaciones Electricas</t>
  </si>
  <si>
    <t>530 Materiales de Construccion</t>
  </si>
  <si>
    <t>505 Ing Herramientas T1</t>
  </si>
  <si>
    <t>445 Alquiler Impresoras</t>
  </si>
  <si>
    <t>504 Ing Herramientas T1</t>
  </si>
  <si>
    <t>151 Adm Contadora Dinero T1</t>
  </si>
  <si>
    <t>152 Adm Utensilios Cocina T1</t>
  </si>
  <si>
    <t>153 Adm Est Cuantificacion T1</t>
  </si>
  <si>
    <t>447 Tec Soft Instituc T1</t>
  </si>
  <si>
    <t>155 Adm Inst Repa Techo T1</t>
  </si>
  <si>
    <t>155 Instalacion Reparacion de Techo</t>
  </si>
  <si>
    <t>156 Instalacion Puertas Herrera</t>
  </si>
  <si>
    <t>156 Adm Puertas Herrera T1</t>
  </si>
  <si>
    <t>157 Estudios Cuartos Frios</t>
  </si>
  <si>
    <t>157 Estudios Cuartos Frios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</si>
</sst>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8000"/>
      <name val="Arial"/>
      <family val="2"/>
    </font>
    <font>
      <sz val="6"/>
      <color rgb="FF000000"/>
      <name val="Verdana"/>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8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209">
    <dxf>
      <protection locked="0" hidden="0"/>
    </dxf>
    <dxf>
      <font>
        <b val="0"/>
        <i val="0"/>
        <strike val="0"/>
        <condense val="0"/>
        <extend val="0"/>
        <outline val="0"/>
        <shadow val="0"/>
        <u val="none"/>
        <vertAlign val="baseline"/>
        <sz val="12"/>
        <color rgb="FF000000"/>
        <name val="Book Antiqua"/>
        <scheme val="none"/>
      </font>
      <numFmt numFmtId="171" formatCode="#,##0.00;\-#,##0.00;* ??"/>
      <alignment horizontal="right" vertical="bottom" textRotation="0" wrapText="0"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08"/>
    </tableStyle>
    <tableStyle name="Table Style 2" pivot="0" count="2" xr9:uid="{00000000-0011-0000-FFFF-FFFF01000000}">
      <tableStyleElement type="wholeTable" dxfId="207"/>
      <tableStyleElement type="totalRow" dxfId="206"/>
    </tableStyle>
    <tableStyle name="Table Style 3" pivot="0" count="3" xr9:uid="{00000000-0011-0000-FFFF-FFFF02000000}">
      <tableStyleElement type="lastColumn" dxfId="205"/>
      <tableStyleElement type="firstRowStripe" dxfId="204"/>
      <tableStyleElement type="secondRowStripe" dxfId="203"/>
    </tableStyle>
    <tableStyle name="Table Style 4" pivot="0" count="2" xr9:uid="{00000000-0011-0000-FFFF-FFFF03000000}">
      <tableStyleElement type="firstRowStripe" dxfId="202"/>
      <tableStyleElement type="secondColumnStripe" dxfId="20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1418</xdr:row>
          <xdr:rowOff>0</xdr:rowOff>
        </xdr:from>
        <xdr:to>
          <xdr:col>1</xdr:col>
          <xdr:colOff>457200</xdr:colOff>
          <xdr:row>1419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41866" name="Button 8074" hidden="1">
              <a:extLst>
                <a:ext uri="{63B3BB69-23CF-44E3-9099-C40C66FF867C}">
                  <a14:compatExt spid="_x0000_s41866"/>
                </a:ext>
                <a:ext uri="{FF2B5EF4-FFF2-40B4-BE49-F238E27FC236}">
                  <a16:creationId xmlns:a16="http://schemas.microsoft.com/office/drawing/2014/main" id="{00000000-0008-0000-0100-00008A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41867" name="Button 8075" hidden="1">
              <a:extLst>
                <a:ext uri="{63B3BB69-23CF-44E3-9099-C40C66FF867C}">
                  <a14:compatExt spid="_x0000_s41867"/>
                </a:ext>
                <a:ext uri="{FF2B5EF4-FFF2-40B4-BE49-F238E27FC236}">
                  <a16:creationId xmlns:a16="http://schemas.microsoft.com/office/drawing/2014/main" id="{00000000-0008-0000-0100-00008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41868" name="Button 8076" hidden="1">
              <a:extLst>
                <a:ext uri="{63B3BB69-23CF-44E3-9099-C40C66FF867C}">
                  <a14:compatExt spid="_x0000_s41868"/>
                </a:ext>
                <a:ext uri="{FF2B5EF4-FFF2-40B4-BE49-F238E27FC236}">
                  <a16:creationId xmlns:a16="http://schemas.microsoft.com/office/drawing/2014/main" id="{00000000-0008-0000-0100-00008C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41869" name="Button 8077" hidden="1">
              <a:extLst>
                <a:ext uri="{63B3BB69-23CF-44E3-9099-C40C66FF867C}">
                  <a14:compatExt spid="_x0000_s41869"/>
                </a:ext>
                <a:ext uri="{FF2B5EF4-FFF2-40B4-BE49-F238E27FC236}">
                  <a16:creationId xmlns:a16="http://schemas.microsoft.com/office/drawing/2014/main" id="{00000000-0008-0000-0100-00008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41870" name="Button 8078" hidden="1">
              <a:extLst>
                <a:ext uri="{63B3BB69-23CF-44E3-9099-C40C66FF867C}">
                  <a14:compatExt spid="_x0000_s41870"/>
                </a:ext>
                <a:ext uri="{FF2B5EF4-FFF2-40B4-BE49-F238E27FC236}">
                  <a16:creationId xmlns:a16="http://schemas.microsoft.com/office/drawing/2014/main" id="{00000000-0008-0000-0100-00008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41871" name="Button 8079" hidden="1">
              <a:extLst>
                <a:ext uri="{63B3BB69-23CF-44E3-9099-C40C66FF867C}">
                  <a14:compatExt spid="_x0000_s41871"/>
                </a:ext>
                <a:ext uri="{FF2B5EF4-FFF2-40B4-BE49-F238E27FC236}">
                  <a16:creationId xmlns:a16="http://schemas.microsoft.com/office/drawing/2014/main" id="{00000000-0008-0000-0100-00008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41872" name="Button 8080" hidden="1">
              <a:extLst>
                <a:ext uri="{63B3BB69-23CF-44E3-9099-C40C66FF867C}">
                  <a14:compatExt spid="_x0000_s41872"/>
                </a:ext>
                <a:ext uri="{FF2B5EF4-FFF2-40B4-BE49-F238E27FC236}">
                  <a16:creationId xmlns:a16="http://schemas.microsoft.com/office/drawing/2014/main" id="{00000000-0008-0000-0100-00009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41873" name="Button 8081" hidden="1">
              <a:extLst>
                <a:ext uri="{63B3BB69-23CF-44E3-9099-C40C66FF867C}">
                  <a14:compatExt spid="_x0000_s41873"/>
                </a:ext>
                <a:ext uri="{FF2B5EF4-FFF2-40B4-BE49-F238E27FC236}">
                  <a16:creationId xmlns:a16="http://schemas.microsoft.com/office/drawing/2014/main" id="{00000000-0008-0000-0100-00009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41874" name="Button 8082" hidden="1">
              <a:extLst>
                <a:ext uri="{63B3BB69-23CF-44E3-9099-C40C66FF867C}">
                  <a14:compatExt spid="_x0000_s41874"/>
                </a:ext>
                <a:ext uri="{FF2B5EF4-FFF2-40B4-BE49-F238E27FC236}">
                  <a16:creationId xmlns:a16="http://schemas.microsoft.com/office/drawing/2014/main" id="{00000000-0008-0000-0100-00009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41897" name="Button 8105" hidden="1">
              <a:extLst>
                <a:ext uri="{63B3BB69-23CF-44E3-9099-C40C66FF867C}">
                  <a14:compatExt spid="_x0000_s41897"/>
                </a:ext>
                <a:ext uri="{FF2B5EF4-FFF2-40B4-BE49-F238E27FC236}">
                  <a16:creationId xmlns:a16="http://schemas.microsoft.com/office/drawing/2014/main" id="{00000000-0008-0000-0100-0000A9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41898" name="Button 8106" hidden="1">
              <a:extLst>
                <a:ext uri="{63B3BB69-23CF-44E3-9099-C40C66FF867C}">
                  <a14:compatExt spid="_x0000_s41898"/>
                </a:ext>
                <a:ext uri="{FF2B5EF4-FFF2-40B4-BE49-F238E27FC236}">
                  <a16:creationId xmlns:a16="http://schemas.microsoft.com/office/drawing/2014/main" id="{00000000-0008-0000-0100-0000AA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41899" name="Button 8107" hidden="1">
              <a:extLst>
                <a:ext uri="{63B3BB69-23CF-44E3-9099-C40C66FF867C}">
                  <a14:compatExt spid="_x0000_s41899"/>
                </a:ext>
                <a:ext uri="{FF2B5EF4-FFF2-40B4-BE49-F238E27FC236}">
                  <a16:creationId xmlns:a16="http://schemas.microsoft.com/office/drawing/2014/main" id="{00000000-0008-0000-0100-0000AB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41919" name="Button 8127" hidden="1">
              <a:extLst>
                <a:ext uri="{63B3BB69-23CF-44E3-9099-C40C66FF867C}">
                  <a14:compatExt spid="_x0000_s41919"/>
                </a:ext>
                <a:ext uri="{FF2B5EF4-FFF2-40B4-BE49-F238E27FC236}">
                  <a16:creationId xmlns:a16="http://schemas.microsoft.com/office/drawing/2014/main" id="{00000000-0008-0000-0100-0000BF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41920" name="Button 8128" hidden="1">
              <a:extLst>
                <a:ext uri="{63B3BB69-23CF-44E3-9099-C40C66FF867C}">
                  <a14:compatExt spid="_x0000_s41920"/>
                </a:ext>
                <a:ext uri="{FF2B5EF4-FFF2-40B4-BE49-F238E27FC236}">
                  <a16:creationId xmlns:a16="http://schemas.microsoft.com/office/drawing/2014/main" id="{00000000-0008-0000-0100-0000C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41921" name="Button 8129" hidden="1">
              <a:extLst>
                <a:ext uri="{63B3BB69-23CF-44E3-9099-C40C66FF867C}">
                  <a14:compatExt spid="_x0000_s41921"/>
                </a:ext>
                <a:ext uri="{FF2B5EF4-FFF2-40B4-BE49-F238E27FC236}">
                  <a16:creationId xmlns:a16="http://schemas.microsoft.com/office/drawing/2014/main" id="{00000000-0008-0000-0100-0000C1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41941" name="Button 8149" hidden="1">
              <a:extLst>
                <a:ext uri="{63B3BB69-23CF-44E3-9099-C40C66FF867C}">
                  <a14:compatExt spid="_x0000_s41941"/>
                </a:ext>
                <a:ext uri="{FF2B5EF4-FFF2-40B4-BE49-F238E27FC236}">
                  <a16:creationId xmlns:a16="http://schemas.microsoft.com/office/drawing/2014/main" id="{00000000-0008-0000-0100-0000D5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41942" name="Button 8150" hidden="1">
              <a:extLst>
                <a:ext uri="{63B3BB69-23CF-44E3-9099-C40C66FF867C}">
                  <a14:compatExt spid="_x0000_s41942"/>
                </a:ext>
                <a:ext uri="{FF2B5EF4-FFF2-40B4-BE49-F238E27FC236}">
                  <a16:creationId xmlns:a16="http://schemas.microsoft.com/office/drawing/2014/main" id="{00000000-0008-0000-0100-0000D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41943" name="Button 8151" hidden="1">
              <a:extLst>
                <a:ext uri="{63B3BB69-23CF-44E3-9099-C40C66FF867C}">
                  <a14:compatExt spid="_x0000_s41943"/>
                </a:ext>
                <a:ext uri="{FF2B5EF4-FFF2-40B4-BE49-F238E27FC236}">
                  <a16:creationId xmlns:a16="http://schemas.microsoft.com/office/drawing/2014/main" id="{00000000-0008-0000-0100-0000D7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41964" name="Button 8172" hidden="1">
              <a:extLst>
                <a:ext uri="{63B3BB69-23CF-44E3-9099-C40C66FF867C}">
                  <a14:compatExt spid="_x0000_s41964"/>
                </a:ext>
                <a:ext uri="{FF2B5EF4-FFF2-40B4-BE49-F238E27FC236}">
                  <a16:creationId xmlns:a16="http://schemas.microsoft.com/office/drawing/2014/main" id="{00000000-0008-0000-0100-0000EC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41965" name="Button 8173" hidden="1">
              <a:extLst>
                <a:ext uri="{63B3BB69-23CF-44E3-9099-C40C66FF867C}">
                  <a14:compatExt spid="_x0000_s41965"/>
                </a:ext>
                <a:ext uri="{FF2B5EF4-FFF2-40B4-BE49-F238E27FC236}">
                  <a16:creationId xmlns:a16="http://schemas.microsoft.com/office/drawing/2014/main" id="{00000000-0008-0000-0100-0000E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41966" name="Button 8174" hidden="1">
              <a:extLst>
                <a:ext uri="{63B3BB69-23CF-44E3-9099-C40C66FF867C}">
                  <a14:compatExt spid="_x0000_s41966"/>
                </a:ext>
                <a:ext uri="{FF2B5EF4-FFF2-40B4-BE49-F238E27FC236}">
                  <a16:creationId xmlns:a16="http://schemas.microsoft.com/office/drawing/2014/main" id="{00000000-0008-0000-0100-0000EE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46081" name="Button 8193"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46082" name="Button 8194"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46083" name="Button 8195"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46127" name="Button 8239" hidden="1">
              <a:extLst>
                <a:ext uri="{63B3BB69-23CF-44E3-9099-C40C66FF867C}">
                  <a14:compatExt spid="_x0000_s46127"/>
                </a:ext>
                <a:ext uri="{FF2B5EF4-FFF2-40B4-BE49-F238E27FC236}">
                  <a16:creationId xmlns:a16="http://schemas.microsoft.com/office/drawing/2014/main" id="{00000000-0008-0000-0100-00002F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46128" name="Button 8240" hidden="1">
              <a:extLst>
                <a:ext uri="{63B3BB69-23CF-44E3-9099-C40C66FF867C}">
                  <a14:compatExt spid="_x0000_s46128"/>
                </a:ext>
                <a:ext uri="{FF2B5EF4-FFF2-40B4-BE49-F238E27FC236}">
                  <a16:creationId xmlns:a16="http://schemas.microsoft.com/office/drawing/2014/main" id="{00000000-0008-0000-0100-000030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46129" name="Button 8241" hidden="1">
              <a:extLst>
                <a:ext uri="{63B3BB69-23CF-44E3-9099-C40C66FF867C}">
                  <a14:compatExt spid="_x0000_s46129"/>
                </a:ext>
                <a:ext uri="{FF2B5EF4-FFF2-40B4-BE49-F238E27FC236}">
                  <a16:creationId xmlns:a16="http://schemas.microsoft.com/office/drawing/2014/main" id="{00000000-0008-0000-0100-000031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46171" name="Button 8283" hidden="1">
              <a:extLst>
                <a:ext uri="{63B3BB69-23CF-44E3-9099-C40C66FF867C}">
                  <a14:compatExt spid="_x0000_s46171"/>
                </a:ext>
                <a:ext uri="{FF2B5EF4-FFF2-40B4-BE49-F238E27FC236}">
                  <a16:creationId xmlns:a16="http://schemas.microsoft.com/office/drawing/2014/main" id="{00000000-0008-0000-0100-00005B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46172" name="Button 8284" hidden="1">
              <a:extLst>
                <a:ext uri="{63B3BB69-23CF-44E3-9099-C40C66FF867C}">
                  <a14:compatExt spid="_x0000_s46172"/>
                </a:ext>
                <a:ext uri="{FF2B5EF4-FFF2-40B4-BE49-F238E27FC236}">
                  <a16:creationId xmlns:a16="http://schemas.microsoft.com/office/drawing/2014/main" id="{00000000-0008-0000-0100-00005C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46173" name="Button 8285" hidden="1">
              <a:extLst>
                <a:ext uri="{63B3BB69-23CF-44E3-9099-C40C66FF867C}">
                  <a14:compatExt spid="_x0000_s46173"/>
                </a:ext>
                <a:ext uri="{FF2B5EF4-FFF2-40B4-BE49-F238E27FC236}">
                  <a16:creationId xmlns:a16="http://schemas.microsoft.com/office/drawing/2014/main" id="{00000000-0008-0000-0100-00005D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46174" name="Button 8286" hidden="1">
              <a:extLst>
                <a:ext uri="{63B3BB69-23CF-44E3-9099-C40C66FF867C}">
                  <a14:compatExt spid="_x0000_s46174"/>
                </a:ext>
                <a:ext uri="{FF2B5EF4-FFF2-40B4-BE49-F238E27FC236}">
                  <a16:creationId xmlns:a16="http://schemas.microsoft.com/office/drawing/2014/main" id="{00000000-0008-0000-0100-00005E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46193" name="Button 8305" hidden="1">
              <a:extLst>
                <a:ext uri="{63B3BB69-23CF-44E3-9099-C40C66FF867C}">
                  <a14:compatExt spid="_x0000_s46193"/>
                </a:ext>
                <a:ext uri="{FF2B5EF4-FFF2-40B4-BE49-F238E27FC236}">
                  <a16:creationId xmlns:a16="http://schemas.microsoft.com/office/drawing/2014/main" id="{00000000-0008-0000-0100-000071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46194" name="Button 8306" hidden="1">
              <a:extLst>
                <a:ext uri="{63B3BB69-23CF-44E3-9099-C40C66FF867C}">
                  <a14:compatExt spid="_x0000_s46194"/>
                </a:ext>
                <a:ext uri="{FF2B5EF4-FFF2-40B4-BE49-F238E27FC236}">
                  <a16:creationId xmlns:a16="http://schemas.microsoft.com/office/drawing/2014/main" id="{00000000-0008-0000-0100-00007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46195" name="Button 8307" hidden="1">
              <a:extLst>
                <a:ext uri="{63B3BB69-23CF-44E3-9099-C40C66FF867C}">
                  <a14:compatExt spid="_x0000_s46195"/>
                </a:ext>
                <a:ext uri="{FF2B5EF4-FFF2-40B4-BE49-F238E27FC236}">
                  <a16:creationId xmlns:a16="http://schemas.microsoft.com/office/drawing/2014/main" id="{00000000-0008-0000-0100-000073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46215" name="Button 8327" hidden="1">
              <a:extLst>
                <a:ext uri="{63B3BB69-23CF-44E3-9099-C40C66FF867C}">
                  <a14:compatExt spid="_x0000_s46215"/>
                </a:ext>
                <a:ext uri="{FF2B5EF4-FFF2-40B4-BE49-F238E27FC236}">
                  <a16:creationId xmlns:a16="http://schemas.microsoft.com/office/drawing/2014/main" id="{00000000-0008-0000-0100-000087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46216" name="Button 8328" hidden="1">
              <a:extLst>
                <a:ext uri="{63B3BB69-23CF-44E3-9099-C40C66FF867C}">
                  <a14:compatExt spid="_x0000_s46216"/>
                </a:ext>
                <a:ext uri="{FF2B5EF4-FFF2-40B4-BE49-F238E27FC236}">
                  <a16:creationId xmlns:a16="http://schemas.microsoft.com/office/drawing/2014/main" id="{00000000-0008-0000-0100-000088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46217" name="Button 8329" hidden="1">
              <a:extLst>
                <a:ext uri="{63B3BB69-23CF-44E3-9099-C40C66FF867C}">
                  <a14:compatExt spid="_x0000_s46217"/>
                </a:ext>
                <a:ext uri="{FF2B5EF4-FFF2-40B4-BE49-F238E27FC236}">
                  <a16:creationId xmlns:a16="http://schemas.microsoft.com/office/drawing/2014/main" id="{00000000-0008-0000-0100-000089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46218" name="Button 8330" hidden="1">
              <a:extLst>
                <a:ext uri="{63B3BB69-23CF-44E3-9099-C40C66FF867C}">
                  <a14:compatExt spid="_x0000_s46218"/>
                </a:ext>
                <a:ext uri="{FF2B5EF4-FFF2-40B4-BE49-F238E27FC236}">
                  <a16:creationId xmlns:a16="http://schemas.microsoft.com/office/drawing/2014/main" id="{00000000-0008-0000-0100-00008A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46219" name="Button 8331" hidden="1">
              <a:extLst>
                <a:ext uri="{63B3BB69-23CF-44E3-9099-C40C66FF867C}">
                  <a14:compatExt spid="_x0000_s46219"/>
                </a:ext>
                <a:ext uri="{FF2B5EF4-FFF2-40B4-BE49-F238E27FC236}">
                  <a16:creationId xmlns:a16="http://schemas.microsoft.com/office/drawing/2014/main" id="{00000000-0008-0000-0100-00008B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46238" name="Button 8350" hidden="1">
              <a:extLst>
                <a:ext uri="{63B3BB69-23CF-44E3-9099-C40C66FF867C}">
                  <a14:compatExt spid="_x0000_s46238"/>
                </a:ext>
                <a:ext uri="{FF2B5EF4-FFF2-40B4-BE49-F238E27FC236}">
                  <a16:creationId xmlns:a16="http://schemas.microsoft.com/office/drawing/2014/main" id="{00000000-0008-0000-0100-00009E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46239" name="Button 8351" hidden="1">
              <a:extLst>
                <a:ext uri="{63B3BB69-23CF-44E3-9099-C40C66FF867C}">
                  <a14:compatExt spid="_x0000_s46239"/>
                </a:ext>
                <a:ext uri="{FF2B5EF4-FFF2-40B4-BE49-F238E27FC236}">
                  <a16:creationId xmlns:a16="http://schemas.microsoft.com/office/drawing/2014/main" id="{00000000-0008-0000-0100-00009F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46240" name="Button 8352" hidden="1">
              <a:extLst>
                <a:ext uri="{63B3BB69-23CF-44E3-9099-C40C66FF867C}">
                  <a14:compatExt spid="_x0000_s46240"/>
                </a:ext>
                <a:ext uri="{FF2B5EF4-FFF2-40B4-BE49-F238E27FC236}">
                  <a16:creationId xmlns:a16="http://schemas.microsoft.com/office/drawing/2014/main" id="{00000000-0008-0000-0100-0000A0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46270" name="Button 8382" hidden="1">
              <a:extLst>
                <a:ext uri="{63B3BB69-23CF-44E3-9099-C40C66FF867C}">
                  <a14:compatExt spid="_x0000_s46270"/>
                </a:ext>
                <a:ext uri="{FF2B5EF4-FFF2-40B4-BE49-F238E27FC236}">
                  <a16:creationId xmlns:a16="http://schemas.microsoft.com/office/drawing/2014/main" id="{00000000-0008-0000-0100-0000BE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46271" name="Button 8383" hidden="1">
              <a:extLst>
                <a:ext uri="{63B3BB69-23CF-44E3-9099-C40C66FF867C}">
                  <a14:compatExt spid="_x0000_s46271"/>
                </a:ext>
                <a:ext uri="{FF2B5EF4-FFF2-40B4-BE49-F238E27FC236}">
                  <a16:creationId xmlns:a16="http://schemas.microsoft.com/office/drawing/2014/main" id="{00000000-0008-0000-0100-0000BF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46272" name="Button 8384" hidden="1">
              <a:extLst>
                <a:ext uri="{63B3BB69-23CF-44E3-9099-C40C66FF867C}">
                  <a14:compatExt spid="_x0000_s46272"/>
                </a:ext>
                <a:ext uri="{FF2B5EF4-FFF2-40B4-BE49-F238E27FC236}">
                  <a16:creationId xmlns:a16="http://schemas.microsoft.com/office/drawing/2014/main" id="{00000000-0008-0000-0100-0000C0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46292" name="Button 8404" hidden="1">
              <a:extLst>
                <a:ext uri="{63B3BB69-23CF-44E3-9099-C40C66FF867C}">
                  <a14:compatExt spid="_x0000_s46292"/>
                </a:ext>
                <a:ext uri="{FF2B5EF4-FFF2-40B4-BE49-F238E27FC236}">
                  <a16:creationId xmlns:a16="http://schemas.microsoft.com/office/drawing/2014/main" id="{00000000-0008-0000-0100-0000D4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46293" name="Button 8405" hidden="1">
              <a:extLst>
                <a:ext uri="{63B3BB69-23CF-44E3-9099-C40C66FF867C}">
                  <a14:compatExt spid="_x0000_s46293"/>
                </a:ext>
                <a:ext uri="{FF2B5EF4-FFF2-40B4-BE49-F238E27FC236}">
                  <a16:creationId xmlns:a16="http://schemas.microsoft.com/office/drawing/2014/main" id="{00000000-0008-0000-0100-0000D5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46294" name="Button 8406" hidden="1">
              <a:extLst>
                <a:ext uri="{63B3BB69-23CF-44E3-9099-C40C66FF867C}">
                  <a14:compatExt spid="_x0000_s46294"/>
                </a:ext>
                <a:ext uri="{FF2B5EF4-FFF2-40B4-BE49-F238E27FC236}">
                  <a16:creationId xmlns:a16="http://schemas.microsoft.com/office/drawing/2014/main" id="{00000000-0008-0000-0100-0000D6B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46357" name="Button 8469" hidden="1">
              <a:extLst>
                <a:ext uri="{63B3BB69-23CF-44E3-9099-C40C66FF867C}">
                  <a14:compatExt spid="_x0000_s46357"/>
                </a:ext>
                <a:ext uri="{FF2B5EF4-FFF2-40B4-BE49-F238E27FC236}">
                  <a16:creationId xmlns:a16="http://schemas.microsoft.com/office/drawing/2014/main" id="{00000000-0008-0000-0100-000015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46358" name="Button 8470" hidden="1">
              <a:extLst>
                <a:ext uri="{63B3BB69-23CF-44E3-9099-C40C66FF867C}">
                  <a14:compatExt spid="_x0000_s46358"/>
                </a:ext>
                <a:ext uri="{FF2B5EF4-FFF2-40B4-BE49-F238E27FC236}">
                  <a16:creationId xmlns:a16="http://schemas.microsoft.com/office/drawing/2014/main" id="{00000000-0008-0000-0100-000016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46359" name="Button 8471" hidden="1">
              <a:extLst>
                <a:ext uri="{63B3BB69-23CF-44E3-9099-C40C66FF867C}">
                  <a14:compatExt spid="_x0000_s46359"/>
                </a:ext>
                <a:ext uri="{FF2B5EF4-FFF2-40B4-BE49-F238E27FC236}">
                  <a16:creationId xmlns:a16="http://schemas.microsoft.com/office/drawing/2014/main" id="{00000000-0008-0000-0100-000017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46422" name="Button 8534" hidden="1">
              <a:extLst>
                <a:ext uri="{63B3BB69-23CF-44E3-9099-C40C66FF867C}">
                  <a14:compatExt spid="_x0000_s46422"/>
                </a:ext>
                <a:ext uri="{FF2B5EF4-FFF2-40B4-BE49-F238E27FC236}">
                  <a16:creationId xmlns:a16="http://schemas.microsoft.com/office/drawing/2014/main" id="{00000000-0008-0000-0100-000056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46423" name="Button 8535" hidden="1">
              <a:extLst>
                <a:ext uri="{63B3BB69-23CF-44E3-9099-C40C66FF867C}">
                  <a14:compatExt spid="_x0000_s46423"/>
                </a:ext>
                <a:ext uri="{FF2B5EF4-FFF2-40B4-BE49-F238E27FC236}">
                  <a16:creationId xmlns:a16="http://schemas.microsoft.com/office/drawing/2014/main" id="{00000000-0008-0000-0100-000057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46424" name="Button 8536" hidden="1">
              <a:extLst>
                <a:ext uri="{63B3BB69-23CF-44E3-9099-C40C66FF867C}">
                  <a14:compatExt spid="_x0000_s46424"/>
                </a:ext>
                <a:ext uri="{FF2B5EF4-FFF2-40B4-BE49-F238E27FC236}">
                  <a16:creationId xmlns:a16="http://schemas.microsoft.com/office/drawing/2014/main" id="{00000000-0008-0000-0100-000058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46489" name="Button 8601" hidden="1">
              <a:extLst>
                <a:ext uri="{63B3BB69-23CF-44E3-9099-C40C66FF867C}">
                  <a14:compatExt spid="_x0000_s46489"/>
                </a:ext>
                <a:ext uri="{FF2B5EF4-FFF2-40B4-BE49-F238E27FC236}">
                  <a16:creationId xmlns:a16="http://schemas.microsoft.com/office/drawing/2014/main" id="{00000000-0008-0000-0100-000099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46490" name="Button 8602" hidden="1">
              <a:extLst>
                <a:ext uri="{63B3BB69-23CF-44E3-9099-C40C66FF867C}">
                  <a14:compatExt spid="_x0000_s46490"/>
                </a:ext>
                <a:ext uri="{FF2B5EF4-FFF2-40B4-BE49-F238E27FC236}">
                  <a16:creationId xmlns:a16="http://schemas.microsoft.com/office/drawing/2014/main" id="{00000000-0008-0000-0100-00009A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46491" name="Button 8603" hidden="1">
              <a:extLst>
                <a:ext uri="{63B3BB69-23CF-44E3-9099-C40C66FF867C}">
                  <a14:compatExt spid="_x0000_s46491"/>
                </a:ext>
                <a:ext uri="{FF2B5EF4-FFF2-40B4-BE49-F238E27FC236}">
                  <a16:creationId xmlns:a16="http://schemas.microsoft.com/office/drawing/2014/main" id="{00000000-0008-0000-0100-00009B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46552" name="Button 8664" hidden="1">
              <a:extLst>
                <a:ext uri="{63B3BB69-23CF-44E3-9099-C40C66FF867C}">
                  <a14:compatExt spid="_x0000_s46552"/>
                </a:ext>
                <a:ext uri="{FF2B5EF4-FFF2-40B4-BE49-F238E27FC236}">
                  <a16:creationId xmlns:a16="http://schemas.microsoft.com/office/drawing/2014/main" id="{00000000-0008-0000-0100-0000D8B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46553" name="Button 8665" hidden="1">
              <a:extLst>
                <a:ext uri="{63B3BB69-23CF-44E3-9099-C40C66FF867C}">
                  <a14:compatExt spid="_x0000_s46553"/>
                </a:ext>
                <a:ext uri="{FF2B5EF4-FFF2-40B4-BE49-F238E27FC236}">
                  <a16:creationId xmlns:a16="http://schemas.microsoft.com/office/drawing/2014/main" id="{00000000-0008-0000-0100-0000D9B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46554" name="Button 8666" hidden="1">
              <a:extLst>
                <a:ext uri="{63B3BB69-23CF-44E3-9099-C40C66FF867C}">
                  <a14:compatExt spid="_x0000_s46554"/>
                </a:ext>
                <a:ext uri="{FF2B5EF4-FFF2-40B4-BE49-F238E27FC236}">
                  <a16:creationId xmlns:a16="http://schemas.microsoft.com/office/drawing/2014/main" id="{00000000-0008-0000-0100-0000DAB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46617" name="Button 8729" hidden="1">
              <a:extLst>
                <a:ext uri="{63B3BB69-23CF-44E3-9099-C40C66FF867C}">
                  <a14:compatExt spid="_x0000_s46617"/>
                </a:ext>
                <a:ext uri="{FF2B5EF4-FFF2-40B4-BE49-F238E27FC236}">
                  <a16:creationId xmlns:a16="http://schemas.microsoft.com/office/drawing/2014/main" id="{00000000-0008-0000-0100-000019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46618" name="Button 8730" hidden="1">
              <a:extLst>
                <a:ext uri="{63B3BB69-23CF-44E3-9099-C40C66FF867C}">
                  <a14:compatExt spid="_x0000_s46618"/>
                </a:ext>
                <a:ext uri="{FF2B5EF4-FFF2-40B4-BE49-F238E27FC236}">
                  <a16:creationId xmlns:a16="http://schemas.microsoft.com/office/drawing/2014/main" id="{00000000-0008-0000-0100-00001A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46619" name="Button 8731" hidden="1">
              <a:extLst>
                <a:ext uri="{63B3BB69-23CF-44E3-9099-C40C66FF867C}">
                  <a14:compatExt spid="_x0000_s46619"/>
                </a:ext>
                <a:ext uri="{FF2B5EF4-FFF2-40B4-BE49-F238E27FC236}">
                  <a16:creationId xmlns:a16="http://schemas.microsoft.com/office/drawing/2014/main" id="{00000000-0008-0000-0100-00001B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46683" name="Button 8795" hidden="1">
              <a:extLst>
                <a:ext uri="{63B3BB69-23CF-44E3-9099-C40C66FF867C}">
                  <a14:compatExt spid="_x0000_s46683"/>
                </a:ext>
                <a:ext uri="{FF2B5EF4-FFF2-40B4-BE49-F238E27FC236}">
                  <a16:creationId xmlns:a16="http://schemas.microsoft.com/office/drawing/2014/main" id="{00000000-0008-0000-0100-00005B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46684" name="Button 8796" hidden="1">
              <a:extLst>
                <a:ext uri="{63B3BB69-23CF-44E3-9099-C40C66FF867C}">
                  <a14:compatExt spid="_x0000_s46684"/>
                </a:ext>
                <a:ext uri="{FF2B5EF4-FFF2-40B4-BE49-F238E27FC236}">
                  <a16:creationId xmlns:a16="http://schemas.microsoft.com/office/drawing/2014/main" id="{00000000-0008-0000-0100-00005C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46685" name="Button 8797" hidden="1">
              <a:extLst>
                <a:ext uri="{63B3BB69-23CF-44E3-9099-C40C66FF867C}">
                  <a14:compatExt spid="_x0000_s46685"/>
                </a:ext>
                <a:ext uri="{FF2B5EF4-FFF2-40B4-BE49-F238E27FC236}">
                  <a16:creationId xmlns:a16="http://schemas.microsoft.com/office/drawing/2014/main" id="{00000000-0008-0000-0100-00005D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46686" name="Button 8798" hidden="1">
              <a:extLst>
                <a:ext uri="{63B3BB69-23CF-44E3-9099-C40C66FF867C}">
                  <a14:compatExt spid="_x0000_s46686"/>
                </a:ext>
                <a:ext uri="{FF2B5EF4-FFF2-40B4-BE49-F238E27FC236}">
                  <a16:creationId xmlns:a16="http://schemas.microsoft.com/office/drawing/2014/main" id="{00000000-0008-0000-0100-00005E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46798" name="Button 8910" hidden="1">
              <a:extLst>
                <a:ext uri="{63B3BB69-23CF-44E3-9099-C40C66FF867C}">
                  <a14:compatExt spid="_x0000_s46798"/>
                </a:ext>
                <a:ext uri="{FF2B5EF4-FFF2-40B4-BE49-F238E27FC236}">
                  <a16:creationId xmlns:a16="http://schemas.microsoft.com/office/drawing/2014/main" id="{00000000-0008-0000-0100-0000CEB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46799" name="Button 8911" hidden="1">
              <a:extLst>
                <a:ext uri="{63B3BB69-23CF-44E3-9099-C40C66FF867C}">
                  <a14:compatExt spid="_x0000_s46799"/>
                </a:ext>
                <a:ext uri="{FF2B5EF4-FFF2-40B4-BE49-F238E27FC236}">
                  <a16:creationId xmlns:a16="http://schemas.microsoft.com/office/drawing/2014/main" id="{00000000-0008-0000-0100-0000CFB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46800" name="Button 8912" hidden="1">
              <a:extLst>
                <a:ext uri="{63B3BB69-23CF-44E3-9099-C40C66FF867C}">
                  <a14:compatExt spid="_x0000_s46800"/>
                </a:ext>
                <a:ext uri="{FF2B5EF4-FFF2-40B4-BE49-F238E27FC236}">
                  <a16:creationId xmlns:a16="http://schemas.microsoft.com/office/drawing/2014/main" id="{00000000-0008-0000-0100-0000D0B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46862" name="Button 8974" hidden="1">
              <a:extLst>
                <a:ext uri="{63B3BB69-23CF-44E3-9099-C40C66FF867C}">
                  <a14:compatExt spid="_x0000_s46862"/>
                </a:ext>
                <a:ext uri="{FF2B5EF4-FFF2-40B4-BE49-F238E27FC236}">
                  <a16:creationId xmlns:a16="http://schemas.microsoft.com/office/drawing/2014/main" id="{00000000-0008-0000-0100-00000E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46863" name="Button 8975" hidden="1">
              <a:extLst>
                <a:ext uri="{63B3BB69-23CF-44E3-9099-C40C66FF867C}">
                  <a14:compatExt spid="_x0000_s46863"/>
                </a:ext>
                <a:ext uri="{FF2B5EF4-FFF2-40B4-BE49-F238E27FC236}">
                  <a16:creationId xmlns:a16="http://schemas.microsoft.com/office/drawing/2014/main" id="{00000000-0008-0000-0100-00000F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46864" name="Button 8976" hidden="1">
              <a:extLst>
                <a:ext uri="{63B3BB69-23CF-44E3-9099-C40C66FF867C}">
                  <a14:compatExt spid="_x0000_s46864"/>
                </a:ext>
                <a:ext uri="{FF2B5EF4-FFF2-40B4-BE49-F238E27FC236}">
                  <a16:creationId xmlns:a16="http://schemas.microsoft.com/office/drawing/2014/main" id="{00000000-0008-0000-0100-000010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46883" name="Button 8995" hidden="1">
              <a:extLst>
                <a:ext uri="{63B3BB69-23CF-44E3-9099-C40C66FF867C}">
                  <a14:compatExt spid="_x0000_s46883"/>
                </a:ext>
                <a:ext uri="{FF2B5EF4-FFF2-40B4-BE49-F238E27FC236}">
                  <a16:creationId xmlns:a16="http://schemas.microsoft.com/office/drawing/2014/main" id="{00000000-0008-0000-0100-000023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46884" name="Button 8996" hidden="1">
              <a:extLst>
                <a:ext uri="{63B3BB69-23CF-44E3-9099-C40C66FF867C}">
                  <a14:compatExt spid="_x0000_s46884"/>
                </a:ext>
                <a:ext uri="{FF2B5EF4-FFF2-40B4-BE49-F238E27FC236}">
                  <a16:creationId xmlns:a16="http://schemas.microsoft.com/office/drawing/2014/main" id="{00000000-0008-0000-0100-000024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46885" name="Button 8997" hidden="1">
              <a:extLst>
                <a:ext uri="{63B3BB69-23CF-44E3-9099-C40C66FF867C}">
                  <a14:compatExt spid="_x0000_s46885"/>
                </a:ext>
                <a:ext uri="{FF2B5EF4-FFF2-40B4-BE49-F238E27FC236}">
                  <a16:creationId xmlns:a16="http://schemas.microsoft.com/office/drawing/2014/main" id="{00000000-0008-0000-0100-000025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46947" name="Button 9059" hidden="1">
              <a:extLst>
                <a:ext uri="{63B3BB69-23CF-44E3-9099-C40C66FF867C}">
                  <a14:compatExt spid="_x0000_s46947"/>
                </a:ext>
                <a:ext uri="{FF2B5EF4-FFF2-40B4-BE49-F238E27FC236}">
                  <a16:creationId xmlns:a16="http://schemas.microsoft.com/office/drawing/2014/main" id="{00000000-0008-0000-0100-000063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46948" name="Button 9060" hidden="1">
              <a:extLst>
                <a:ext uri="{63B3BB69-23CF-44E3-9099-C40C66FF867C}">
                  <a14:compatExt spid="_x0000_s46948"/>
                </a:ext>
                <a:ext uri="{FF2B5EF4-FFF2-40B4-BE49-F238E27FC236}">
                  <a16:creationId xmlns:a16="http://schemas.microsoft.com/office/drawing/2014/main" id="{00000000-0008-0000-0100-000064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46949" name="Button 9061" hidden="1">
              <a:extLst>
                <a:ext uri="{63B3BB69-23CF-44E3-9099-C40C66FF867C}">
                  <a14:compatExt spid="_x0000_s46949"/>
                </a:ext>
                <a:ext uri="{FF2B5EF4-FFF2-40B4-BE49-F238E27FC236}">
                  <a16:creationId xmlns:a16="http://schemas.microsoft.com/office/drawing/2014/main" id="{00000000-0008-0000-0100-000065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47011" name="Button 9123" hidden="1">
              <a:extLst>
                <a:ext uri="{63B3BB69-23CF-44E3-9099-C40C66FF867C}">
                  <a14:compatExt spid="_x0000_s47011"/>
                </a:ext>
                <a:ext uri="{FF2B5EF4-FFF2-40B4-BE49-F238E27FC236}">
                  <a16:creationId xmlns:a16="http://schemas.microsoft.com/office/drawing/2014/main" id="{00000000-0008-0000-0100-0000A3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47012" name="Button 9124" hidden="1">
              <a:extLst>
                <a:ext uri="{63B3BB69-23CF-44E3-9099-C40C66FF867C}">
                  <a14:compatExt spid="_x0000_s47012"/>
                </a:ext>
                <a:ext uri="{FF2B5EF4-FFF2-40B4-BE49-F238E27FC236}">
                  <a16:creationId xmlns:a16="http://schemas.microsoft.com/office/drawing/2014/main" id="{00000000-0008-0000-0100-0000A4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47013" name="Button 9125" hidden="1">
              <a:extLst>
                <a:ext uri="{63B3BB69-23CF-44E3-9099-C40C66FF867C}">
                  <a14:compatExt spid="_x0000_s47013"/>
                </a:ext>
                <a:ext uri="{FF2B5EF4-FFF2-40B4-BE49-F238E27FC236}">
                  <a16:creationId xmlns:a16="http://schemas.microsoft.com/office/drawing/2014/main" id="{00000000-0008-0000-0100-0000A5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47075" name="Button 9187" hidden="1">
              <a:extLst>
                <a:ext uri="{63B3BB69-23CF-44E3-9099-C40C66FF867C}">
                  <a14:compatExt spid="_x0000_s47075"/>
                </a:ext>
                <a:ext uri="{FF2B5EF4-FFF2-40B4-BE49-F238E27FC236}">
                  <a16:creationId xmlns:a16="http://schemas.microsoft.com/office/drawing/2014/main" id="{00000000-0008-0000-0100-0000E3B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47076" name="Button 9188" hidden="1">
              <a:extLst>
                <a:ext uri="{63B3BB69-23CF-44E3-9099-C40C66FF867C}">
                  <a14:compatExt spid="_x0000_s47076"/>
                </a:ext>
                <a:ext uri="{FF2B5EF4-FFF2-40B4-BE49-F238E27FC236}">
                  <a16:creationId xmlns:a16="http://schemas.microsoft.com/office/drawing/2014/main" id="{00000000-0008-0000-0100-0000E4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47077" name="Button 9189" hidden="1">
              <a:extLst>
                <a:ext uri="{63B3BB69-23CF-44E3-9099-C40C66FF867C}">
                  <a14:compatExt spid="_x0000_s47077"/>
                </a:ext>
                <a:ext uri="{FF2B5EF4-FFF2-40B4-BE49-F238E27FC236}">
                  <a16:creationId xmlns:a16="http://schemas.microsoft.com/office/drawing/2014/main" id="{00000000-0008-0000-0100-0000E5B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47078" name="Button 9190" hidden="1">
              <a:extLst>
                <a:ext uri="{63B3BB69-23CF-44E3-9099-C40C66FF867C}">
                  <a14:compatExt spid="_x0000_s47078"/>
                </a:ext>
                <a:ext uri="{FF2B5EF4-FFF2-40B4-BE49-F238E27FC236}">
                  <a16:creationId xmlns:a16="http://schemas.microsoft.com/office/drawing/2014/main" id="{00000000-0008-0000-0100-0000E6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47079" name="Button 9191" hidden="1">
              <a:extLst>
                <a:ext uri="{63B3BB69-23CF-44E3-9099-C40C66FF867C}">
                  <a14:compatExt spid="_x0000_s47079"/>
                </a:ext>
                <a:ext uri="{FF2B5EF4-FFF2-40B4-BE49-F238E27FC236}">
                  <a16:creationId xmlns:a16="http://schemas.microsoft.com/office/drawing/2014/main" id="{00000000-0008-0000-0100-0000E7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47080" name="Button 9192" hidden="1">
              <a:extLst>
                <a:ext uri="{63B3BB69-23CF-44E3-9099-C40C66FF867C}">
                  <a14:compatExt spid="_x0000_s47080"/>
                </a:ext>
                <a:ext uri="{FF2B5EF4-FFF2-40B4-BE49-F238E27FC236}">
                  <a16:creationId xmlns:a16="http://schemas.microsoft.com/office/drawing/2014/main" id="{00000000-0008-0000-0100-0000E8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47081" name="Button 9193" hidden="1">
              <a:extLst>
                <a:ext uri="{63B3BB69-23CF-44E3-9099-C40C66FF867C}">
                  <a14:compatExt spid="_x0000_s47081"/>
                </a:ext>
                <a:ext uri="{FF2B5EF4-FFF2-40B4-BE49-F238E27FC236}">
                  <a16:creationId xmlns:a16="http://schemas.microsoft.com/office/drawing/2014/main" id="{00000000-0008-0000-0100-0000E9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47082" name="Button 9194" hidden="1">
              <a:extLst>
                <a:ext uri="{63B3BB69-23CF-44E3-9099-C40C66FF867C}">
                  <a14:compatExt spid="_x0000_s47082"/>
                </a:ext>
                <a:ext uri="{FF2B5EF4-FFF2-40B4-BE49-F238E27FC236}">
                  <a16:creationId xmlns:a16="http://schemas.microsoft.com/office/drawing/2014/main" id="{00000000-0008-0000-0100-0000EA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47083" name="Button 9195" hidden="1">
              <a:extLst>
                <a:ext uri="{63B3BB69-23CF-44E3-9099-C40C66FF867C}">
                  <a14:compatExt spid="_x0000_s47083"/>
                </a:ext>
                <a:ext uri="{FF2B5EF4-FFF2-40B4-BE49-F238E27FC236}">
                  <a16:creationId xmlns:a16="http://schemas.microsoft.com/office/drawing/2014/main" id="{00000000-0008-0000-0100-0000EBB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51223" name="Button 9239" hidden="1">
              <a:extLst>
                <a:ext uri="{63B3BB69-23CF-44E3-9099-C40C66FF867C}">
                  <a14:compatExt spid="_x0000_s51223"/>
                </a:ext>
                <a:ext uri="{FF2B5EF4-FFF2-40B4-BE49-F238E27FC236}">
                  <a16:creationId xmlns:a16="http://schemas.microsoft.com/office/drawing/2014/main" id="{00000000-0008-0000-0100-000017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51224" name="Button 9240" hidden="1">
              <a:extLst>
                <a:ext uri="{63B3BB69-23CF-44E3-9099-C40C66FF867C}">
                  <a14:compatExt spid="_x0000_s51224"/>
                </a:ext>
                <a:ext uri="{FF2B5EF4-FFF2-40B4-BE49-F238E27FC236}">
                  <a16:creationId xmlns:a16="http://schemas.microsoft.com/office/drawing/2014/main" id="{00000000-0008-0000-0100-000018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51225" name="Button 9241" hidden="1">
              <a:extLst>
                <a:ext uri="{63B3BB69-23CF-44E3-9099-C40C66FF867C}">
                  <a14:compatExt spid="_x0000_s51225"/>
                </a:ext>
                <a:ext uri="{FF2B5EF4-FFF2-40B4-BE49-F238E27FC236}">
                  <a16:creationId xmlns:a16="http://schemas.microsoft.com/office/drawing/2014/main" id="{00000000-0008-0000-0100-000019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51226" name="Button 9242" hidden="1">
              <a:extLst>
                <a:ext uri="{63B3BB69-23CF-44E3-9099-C40C66FF867C}">
                  <a14:compatExt spid="_x0000_s51226"/>
                </a:ext>
                <a:ext uri="{FF2B5EF4-FFF2-40B4-BE49-F238E27FC236}">
                  <a16:creationId xmlns:a16="http://schemas.microsoft.com/office/drawing/2014/main" id="{00000000-0008-0000-0100-00001A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51227" name="Button 9243" hidden="1">
              <a:extLst>
                <a:ext uri="{63B3BB69-23CF-44E3-9099-C40C66FF867C}">
                  <a14:compatExt spid="_x0000_s51227"/>
                </a:ext>
                <a:ext uri="{FF2B5EF4-FFF2-40B4-BE49-F238E27FC236}">
                  <a16:creationId xmlns:a16="http://schemas.microsoft.com/office/drawing/2014/main" id="{00000000-0008-0000-0100-00001B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51228" name="Button 9244" hidden="1">
              <a:extLst>
                <a:ext uri="{63B3BB69-23CF-44E3-9099-C40C66FF867C}">
                  <a14:compatExt spid="_x0000_s51228"/>
                </a:ext>
                <a:ext uri="{FF2B5EF4-FFF2-40B4-BE49-F238E27FC236}">
                  <a16:creationId xmlns:a16="http://schemas.microsoft.com/office/drawing/2014/main" id="{00000000-0008-0000-0100-00001C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51229" name="Button 9245" hidden="1">
              <a:extLst>
                <a:ext uri="{63B3BB69-23CF-44E3-9099-C40C66FF867C}">
                  <a14:compatExt spid="_x0000_s51229"/>
                </a:ext>
                <a:ext uri="{FF2B5EF4-FFF2-40B4-BE49-F238E27FC236}">
                  <a16:creationId xmlns:a16="http://schemas.microsoft.com/office/drawing/2014/main" id="{00000000-0008-0000-0100-00001D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51250" name="Button 9266" hidden="1">
              <a:extLst>
                <a:ext uri="{63B3BB69-23CF-44E3-9099-C40C66FF867C}">
                  <a14:compatExt spid="_x0000_s51250"/>
                </a:ext>
                <a:ext uri="{FF2B5EF4-FFF2-40B4-BE49-F238E27FC236}">
                  <a16:creationId xmlns:a16="http://schemas.microsoft.com/office/drawing/2014/main" id="{00000000-0008-0000-0100-000032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51251" name="Button 9267" hidden="1">
              <a:extLst>
                <a:ext uri="{63B3BB69-23CF-44E3-9099-C40C66FF867C}">
                  <a14:compatExt spid="_x0000_s51251"/>
                </a:ext>
                <a:ext uri="{FF2B5EF4-FFF2-40B4-BE49-F238E27FC236}">
                  <a16:creationId xmlns:a16="http://schemas.microsoft.com/office/drawing/2014/main" id="{00000000-0008-0000-0100-000033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51252" name="Button 9268" hidden="1">
              <a:extLst>
                <a:ext uri="{63B3BB69-23CF-44E3-9099-C40C66FF867C}">
                  <a14:compatExt spid="_x0000_s51252"/>
                </a:ext>
                <a:ext uri="{FF2B5EF4-FFF2-40B4-BE49-F238E27FC236}">
                  <a16:creationId xmlns:a16="http://schemas.microsoft.com/office/drawing/2014/main" id="{00000000-0008-0000-0100-000034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51272" name="Button 9288" hidden="1">
              <a:extLst>
                <a:ext uri="{63B3BB69-23CF-44E3-9099-C40C66FF867C}">
                  <a14:compatExt spid="_x0000_s51272"/>
                </a:ext>
                <a:ext uri="{FF2B5EF4-FFF2-40B4-BE49-F238E27FC236}">
                  <a16:creationId xmlns:a16="http://schemas.microsoft.com/office/drawing/2014/main" id="{00000000-0008-0000-0100-000048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51273" name="Button 9289" hidden="1">
              <a:extLst>
                <a:ext uri="{63B3BB69-23CF-44E3-9099-C40C66FF867C}">
                  <a14:compatExt spid="_x0000_s51273"/>
                </a:ext>
                <a:ext uri="{FF2B5EF4-FFF2-40B4-BE49-F238E27FC236}">
                  <a16:creationId xmlns:a16="http://schemas.microsoft.com/office/drawing/2014/main" id="{00000000-0008-0000-0100-000049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51274" name="Button 9290" hidden="1">
              <a:extLst>
                <a:ext uri="{63B3BB69-23CF-44E3-9099-C40C66FF867C}">
                  <a14:compatExt spid="_x0000_s51274"/>
                </a:ext>
                <a:ext uri="{FF2B5EF4-FFF2-40B4-BE49-F238E27FC236}">
                  <a16:creationId xmlns:a16="http://schemas.microsoft.com/office/drawing/2014/main" id="{00000000-0008-0000-0100-00004A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51295" name="Button 9311" hidden="1">
              <a:extLst>
                <a:ext uri="{63B3BB69-23CF-44E3-9099-C40C66FF867C}">
                  <a14:compatExt spid="_x0000_s51295"/>
                </a:ext>
                <a:ext uri="{FF2B5EF4-FFF2-40B4-BE49-F238E27FC236}">
                  <a16:creationId xmlns:a16="http://schemas.microsoft.com/office/drawing/2014/main" id="{00000000-0008-0000-0100-00005F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51296" name="Button 9312" hidden="1">
              <a:extLst>
                <a:ext uri="{63B3BB69-23CF-44E3-9099-C40C66FF867C}">
                  <a14:compatExt spid="_x0000_s51296"/>
                </a:ext>
                <a:ext uri="{FF2B5EF4-FFF2-40B4-BE49-F238E27FC236}">
                  <a16:creationId xmlns:a16="http://schemas.microsoft.com/office/drawing/2014/main" id="{00000000-0008-0000-0100-000060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51297" name="Button 9313" hidden="1">
              <a:extLst>
                <a:ext uri="{63B3BB69-23CF-44E3-9099-C40C66FF867C}">
                  <a14:compatExt spid="_x0000_s51297"/>
                </a:ext>
                <a:ext uri="{FF2B5EF4-FFF2-40B4-BE49-F238E27FC236}">
                  <a16:creationId xmlns:a16="http://schemas.microsoft.com/office/drawing/2014/main" id="{00000000-0008-0000-0100-000061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51298" name="Button 9314" hidden="1">
              <a:extLst>
                <a:ext uri="{63B3BB69-23CF-44E3-9099-C40C66FF867C}">
                  <a14:compatExt spid="_x0000_s51298"/>
                </a:ext>
                <a:ext uri="{FF2B5EF4-FFF2-40B4-BE49-F238E27FC236}">
                  <a16:creationId xmlns:a16="http://schemas.microsoft.com/office/drawing/2014/main" id="{00000000-0008-0000-0100-000062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51318" name="Button 9334" hidden="1">
              <a:extLst>
                <a:ext uri="{63B3BB69-23CF-44E3-9099-C40C66FF867C}">
                  <a14:compatExt spid="_x0000_s51318"/>
                </a:ext>
                <a:ext uri="{FF2B5EF4-FFF2-40B4-BE49-F238E27FC236}">
                  <a16:creationId xmlns:a16="http://schemas.microsoft.com/office/drawing/2014/main" id="{00000000-0008-0000-0100-000076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51319" name="Button 9335" hidden="1">
              <a:extLst>
                <a:ext uri="{63B3BB69-23CF-44E3-9099-C40C66FF867C}">
                  <a14:compatExt spid="_x0000_s51319"/>
                </a:ext>
                <a:ext uri="{FF2B5EF4-FFF2-40B4-BE49-F238E27FC236}">
                  <a16:creationId xmlns:a16="http://schemas.microsoft.com/office/drawing/2014/main" id="{00000000-0008-0000-0100-000077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51320" name="Button 9336" hidden="1">
              <a:extLst>
                <a:ext uri="{63B3BB69-23CF-44E3-9099-C40C66FF867C}">
                  <a14:compatExt spid="_x0000_s51320"/>
                </a:ext>
                <a:ext uri="{FF2B5EF4-FFF2-40B4-BE49-F238E27FC236}">
                  <a16:creationId xmlns:a16="http://schemas.microsoft.com/office/drawing/2014/main" id="{00000000-0008-0000-0100-000078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51321" name="Button 9337" hidden="1">
              <a:extLst>
                <a:ext uri="{63B3BB69-23CF-44E3-9099-C40C66FF867C}">
                  <a14:compatExt spid="_x0000_s51321"/>
                </a:ext>
                <a:ext uri="{FF2B5EF4-FFF2-40B4-BE49-F238E27FC236}">
                  <a16:creationId xmlns:a16="http://schemas.microsoft.com/office/drawing/2014/main" id="{00000000-0008-0000-0100-000079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51408" name="Button 9424" hidden="1">
              <a:extLst>
                <a:ext uri="{63B3BB69-23CF-44E3-9099-C40C66FF867C}">
                  <a14:compatExt spid="_x0000_s51408"/>
                </a:ext>
                <a:ext uri="{FF2B5EF4-FFF2-40B4-BE49-F238E27FC236}">
                  <a16:creationId xmlns:a16="http://schemas.microsoft.com/office/drawing/2014/main" id="{00000000-0008-0000-0100-0000D0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51409" name="Button 9425" hidden="1">
              <a:extLst>
                <a:ext uri="{63B3BB69-23CF-44E3-9099-C40C66FF867C}">
                  <a14:compatExt spid="_x0000_s51409"/>
                </a:ext>
                <a:ext uri="{FF2B5EF4-FFF2-40B4-BE49-F238E27FC236}">
                  <a16:creationId xmlns:a16="http://schemas.microsoft.com/office/drawing/2014/main" id="{00000000-0008-0000-0100-0000D1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51410" name="Button 9426" hidden="1">
              <a:extLst>
                <a:ext uri="{63B3BB69-23CF-44E3-9099-C40C66FF867C}">
                  <a14:compatExt spid="_x0000_s51410"/>
                </a:ext>
                <a:ext uri="{FF2B5EF4-FFF2-40B4-BE49-F238E27FC236}">
                  <a16:creationId xmlns:a16="http://schemas.microsoft.com/office/drawing/2014/main" id="{00000000-0008-0000-0100-0000D2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51451" name="Button 9467" hidden="1">
              <a:extLst>
                <a:ext uri="{63B3BB69-23CF-44E3-9099-C40C66FF867C}">
                  <a14:compatExt spid="_x0000_s51451"/>
                </a:ext>
                <a:ext uri="{FF2B5EF4-FFF2-40B4-BE49-F238E27FC236}">
                  <a16:creationId xmlns:a16="http://schemas.microsoft.com/office/drawing/2014/main" id="{00000000-0008-0000-0100-0000FBC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51453" name="Button 9469" hidden="1">
              <a:extLst>
                <a:ext uri="{63B3BB69-23CF-44E3-9099-C40C66FF867C}">
                  <a14:compatExt spid="_x0000_s51453"/>
                </a:ext>
                <a:ext uri="{FF2B5EF4-FFF2-40B4-BE49-F238E27FC236}">
                  <a16:creationId xmlns:a16="http://schemas.microsoft.com/office/drawing/2014/main" id="{00000000-0008-0000-0100-0000FDC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51454" name="Button 9470" hidden="1">
              <a:extLst>
                <a:ext uri="{63B3BB69-23CF-44E3-9099-C40C66FF867C}">
                  <a14:compatExt spid="_x0000_s51454"/>
                </a:ext>
                <a:ext uri="{FF2B5EF4-FFF2-40B4-BE49-F238E27FC236}">
                  <a16:creationId xmlns:a16="http://schemas.microsoft.com/office/drawing/2014/main" id="{00000000-0008-0000-0100-0000FEC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51474" name="Button 9490" hidden="1">
              <a:extLst>
                <a:ext uri="{63B3BB69-23CF-44E3-9099-C40C66FF867C}">
                  <a14:compatExt spid="_x0000_s51474"/>
                </a:ext>
                <a:ext uri="{FF2B5EF4-FFF2-40B4-BE49-F238E27FC236}">
                  <a16:creationId xmlns:a16="http://schemas.microsoft.com/office/drawing/2014/main" id="{00000000-0008-0000-0100-000012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51475" name="Button 9491" hidden="1">
              <a:extLst>
                <a:ext uri="{63B3BB69-23CF-44E3-9099-C40C66FF867C}">
                  <a14:compatExt spid="_x0000_s51475"/>
                </a:ext>
                <a:ext uri="{FF2B5EF4-FFF2-40B4-BE49-F238E27FC236}">
                  <a16:creationId xmlns:a16="http://schemas.microsoft.com/office/drawing/2014/main" id="{00000000-0008-0000-0100-000013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51476" name="Button 9492" hidden="1">
              <a:extLst>
                <a:ext uri="{63B3BB69-23CF-44E3-9099-C40C66FF867C}">
                  <a14:compatExt spid="_x0000_s51476"/>
                </a:ext>
                <a:ext uri="{FF2B5EF4-FFF2-40B4-BE49-F238E27FC236}">
                  <a16:creationId xmlns:a16="http://schemas.microsoft.com/office/drawing/2014/main" id="{00000000-0008-0000-0100-000014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51497" name="Button 9513" hidden="1">
              <a:extLst>
                <a:ext uri="{63B3BB69-23CF-44E3-9099-C40C66FF867C}">
                  <a14:compatExt spid="_x0000_s51497"/>
                </a:ext>
                <a:ext uri="{FF2B5EF4-FFF2-40B4-BE49-F238E27FC236}">
                  <a16:creationId xmlns:a16="http://schemas.microsoft.com/office/drawing/2014/main" id="{00000000-0008-0000-0100-000029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51498" name="Button 9514" hidden="1">
              <a:extLst>
                <a:ext uri="{63B3BB69-23CF-44E3-9099-C40C66FF867C}">
                  <a14:compatExt spid="_x0000_s51498"/>
                </a:ext>
                <a:ext uri="{FF2B5EF4-FFF2-40B4-BE49-F238E27FC236}">
                  <a16:creationId xmlns:a16="http://schemas.microsoft.com/office/drawing/2014/main" id="{00000000-0008-0000-0100-00002A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51499" name="Button 9515" hidden="1">
              <a:extLst>
                <a:ext uri="{63B3BB69-23CF-44E3-9099-C40C66FF867C}">
                  <a14:compatExt spid="_x0000_s51499"/>
                </a:ext>
                <a:ext uri="{FF2B5EF4-FFF2-40B4-BE49-F238E27FC236}">
                  <a16:creationId xmlns:a16="http://schemas.microsoft.com/office/drawing/2014/main" id="{00000000-0008-0000-0100-00002B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51500" name="Button 9516" hidden="1">
              <a:extLst>
                <a:ext uri="{63B3BB69-23CF-44E3-9099-C40C66FF867C}">
                  <a14:compatExt spid="_x0000_s51500"/>
                </a:ext>
                <a:ext uri="{FF2B5EF4-FFF2-40B4-BE49-F238E27FC236}">
                  <a16:creationId xmlns:a16="http://schemas.microsoft.com/office/drawing/2014/main" id="{00000000-0008-0000-0100-00002C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51501" name="Button 9517" hidden="1">
              <a:extLst>
                <a:ext uri="{63B3BB69-23CF-44E3-9099-C40C66FF867C}">
                  <a14:compatExt spid="_x0000_s51501"/>
                </a:ext>
                <a:ext uri="{FF2B5EF4-FFF2-40B4-BE49-F238E27FC236}">
                  <a16:creationId xmlns:a16="http://schemas.microsoft.com/office/drawing/2014/main" id="{00000000-0008-0000-0100-00002D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51522" name="Button 9538" hidden="1">
              <a:extLst>
                <a:ext uri="{63B3BB69-23CF-44E3-9099-C40C66FF867C}">
                  <a14:compatExt spid="_x0000_s51522"/>
                </a:ext>
                <a:ext uri="{FF2B5EF4-FFF2-40B4-BE49-F238E27FC236}">
                  <a16:creationId xmlns:a16="http://schemas.microsoft.com/office/drawing/2014/main" id="{00000000-0008-0000-0100-000042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51523" name="Button 9539" hidden="1">
              <a:extLst>
                <a:ext uri="{63B3BB69-23CF-44E3-9099-C40C66FF867C}">
                  <a14:compatExt spid="_x0000_s51523"/>
                </a:ext>
                <a:ext uri="{FF2B5EF4-FFF2-40B4-BE49-F238E27FC236}">
                  <a16:creationId xmlns:a16="http://schemas.microsoft.com/office/drawing/2014/main" id="{00000000-0008-0000-0100-000043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51524" name="Button 9540" hidden="1">
              <a:extLst>
                <a:ext uri="{63B3BB69-23CF-44E3-9099-C40C66FF867C}">
                  <a14:compatExt spid="_x0000_s51524"/>
                </a:ext>
                <a:ext uri="{FF2B5EF4-FFF2-40B4-BE49-F238E27FC236}">
                  <a16:creationId xmlns:a16="http://schemas.microsoft.com/office/drawing/2014/main" id="{00000000-0008-0000-0100-000044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51525" name="Button 9541" hidden="1">
              <a:extLst>
                <a:ext uri="{63B3BB69-23CF-44E3-9099-C40C66FF867C}">
                  <a14:compatExt spid="_x0000_s51525"/>
                </a:ext>
                <a:ext uri="{FF2B5EF4-FFF2-40B4-BE49-F238E27FC236}">
                  <a16:creationId xmlns:a16="http://schemas.microsoft.com/office/drawing/2014/main" id="{00000000-0008-0000-0100-000045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51526" name="Button 9542" hidden="1">
              <a:extLst>
                <a:ext uri="{63B3BB69-23CF-44E3-9099-C40C66FF867C}">
                  <a14:compatExt spid="_x0000_s51526"/>
                </a:ext>
                <a:ext uri="{FF2B5EF4-FFF2-40B4-BE49-F238E27FC236}">
                  <a16:creationId xmlns:a16="http://schemas.microsoft.com/office/drawing/2014/main" id="{00000000-0008-0000-0100-000046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51527" name="Button 9543" hidden="1">
              <a:extLst>
                <a:ext uri="{63B3BB69-23CF-44E3-9099-C40C66FF867C}">
                  <a14:compatExt spid="_x0000_s51527"/>
                </a:ext>
                <a:ext uri="{FF2B5EF4-FFF2-40B4-BE49-F238E27FC236}">
                  <a16:creationId xmlns:a16="http://schemas.microsoft.com/office/drawing/2014/main" id="{00000000-0008-0000-0100-000047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51547" name="Button 9563" hidden="1">
              <a:extLst>
                <a:ext uri="{63B3BB69-23CF-44E3-9099-C40C66FF867C}">
                  <a14:compatExt spid="_x0000_s51547"/>
                </a:ext>
                <a:ext uri="{FF2B5EF4-FFF2-40B4-BE49-F238E27FC236}">
                  <a16:creationId xmlns:a16="http://schemas.microsoft.com/office/drawing/2014/main" id="{00000000-0008-0000-0100-00005B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51548" name="Button 9564" hidden="1">
              <a:extLst>
                <a:ext uri="{63B3BB69-23CF-44E3-9099-C40C66FF867C}">
                  <a14:compatExt spid="_x0000_s51548"/>
                </a:ext>
                <a:ext uri="{FF2B5EF4-FFF2-40B4-BE49-F238E27FC236}">
                  <a16:creationId xmlns:a16="http://schemas.microsoft.com/office/drawing/2014/main" id="{00000000-0008-0000-0100-00005C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51549" name="Button 9565" hidden="1">
              <a:extLst>
                <a:ext uri="{63B3BB69-23CF-44E3-9099-C40C66FF867C}">
                  <a14:compatExt spid="_x0000_s51549"/>
                </a:ext>
                <a:ext uri="{FF2B5EF4-FFF2-40B4-BE49-F238E27FC236}">
                  <a16:creationId xmlns:a16="http://schemas.microsoft.com/office/drawing/2014/main" id="{00000000-0008-0000-0100-00005D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51550" name="Button 9566" hidden="1">
              <a:extLst>
                <a:ext uri="{63B3BB69-23CF-44E3-9099-C40C66FF867C}">
                  <a14:compatExt spid="_x0000_s51550"/>
                </a:ext>
                <a:ext uri="{FF2B5EF4-FFF2-40B4-BE49-F238E27FC236}">
                  <a16:creationId xmlns:a16="http://schemas.microsoft.com/office/drawing/2014/main" id="{00000000-0008-0000-0100-00005E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51551" name="Button 9567" hidden="1">
              <a:extLst>
                <a:ext uri="{63B3BB69-23CF-44E3-9099-C40C66FF867C}">
                  <a14:compatExt spid="_x0000_s51551"/>
                </a:ext>
                <a:ext uri="{FF2B5EF4-FFF2-40B4-BE49-F238E27FC236}">
                  <a16:creationId xmlns:a16="http://schemas.microsoft.com/office/drawing/2014/main" id="{00000000-0008-0000-0100-00005F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51595" name="Button 9611" hidden="1">
              <a:extLst>
                <a:ext uri="{63B3BB69-23CF-44E3-9099-C40C66FF867C}">
                  <a14:compatExt spid="_x0000_s51595"/>
                </a:ext>
                <a:ext uri="{FF2B5EF4-FFF2-40B4-BE49-F238E27FC236}">
                  <a16:creationId xmlns:a16="http://schemas.microsoft.com/office/drawing/2014/main" id="{00000000-0008-0000-0100-00008B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51596" name="Button 9612" hidden="1">
              <a:extLst>
                <a:ext uri="{63B3BB69-23CF-44E3-9099-C40C66FF867C}">
                  <a14:compatExt spid="_x0000_s51596"/>
                </a:ext>
                <a:ext uri="{FF2B5EF4-FFF2-40B4-BE49-F238E27FC236}">
                  <a16:creationId xmlns:a16="http://schemas.microsoft.com/office/drawing/2014/main" id="{00000000-0008-0000-0100-00008C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51597" name="Button 9613" hidden="1">
              <a:extLst>
                <a:ext uri="{63B3BB69-23CF-44E3-9099-C40C66FF867C}">
                  <a14:compatExt spid="_x0000_s51597"/>
                </a:ext>
                <a:ext uri="{FF2B5EF4-FFF2-40B4-BE49-F238E27FC236}">
                  <a16:creationId xmlns:a16="http://schemas.microsoft.com/office/drawing/2014/main" id="{00000000-0008-0000-0100-00008D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51640" name="Button 9656" hidden="1">
              <a:extLst>
                <a:ext uri="{63B3BB69-23CF-44E3-9099-C40C66FF867C}">
                  <a14:compatExt spid="_x0000_s51640"/>
                </a:ext>
                <a:ext uri="{FF2B5EF4-FFF2-40B4-BE49-F238E27FC236}">
                  <a16:creationId xmlns:a16="http://schemas.microsoft.com/office/drawing/2014/main" id="{00000000-0008-0000-0100-0000B8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51641" name="Button 9657" hidden="1">
              <a:extLst>
                <a:ext uri="{63B3BB69-23CF-44E3-9099-C40C66FF867C}">
                  <a14:compatExt spid="_x0000_s51641"/>
                </a:ext>
                <a:ext uri="{FF2B5EF4-FFF2-40B4-BE49-F238E27FC236}">
                  <a16:creationId xmlns:a16="http://schemas.microsoft.com/office/drawing/2014/main" id="{00000000-0008-0000-0100-0000B9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51642" name="Button 9658" hidden="1">
              <a:extLst>
                <a:ext uri="{63B3BB69-23CF-44E3-9099-C40C66FF867C}">
                  <a14:compatExt spid="_x0000_s51642"/>
                </a:ext>
                <a:ext uri="{FF2B5EF4-FFF2-40B4-BE49-F238E27FC236}">
                  <a16:creationId xmlns:a16="http://schemas.microsoft.com/office/drawing/2014/main" id="{00000000-0008-0000-0100-0000BA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51661" name="Button 9677" hidden="1">
              <a:extLst>
                <a:ext uri="{63B3BB69-23CF-44E3-9099-C40C66FF867C}">
                  <a14:compatExt spid="_x0000_s51661"/>
                </a:ext>
                <a:ext uri="{FF2B5EF4-FFF2-40B4-BE49-F238E27FC236}">
                  <a16:creationId xmlns:a16="http://schemas.microsoft.com/office/drawing/2014/main" id="{00000000-0008-0000-0100-0000CDC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51662" name="Button 9678" hidden="1">
              <a:extLst>
                <a:ext uri="{63B3BB69-23CF-44E3-9099-C40C66FF867C}">
                  <a14:compatExt spid="_x0000_s51662"/>
                </a:ext>
                <a:ext uri="{FF2B5EF4-FFF2-40B4-BE49-F238E27FC236}">
                  <a16:creationId xmlns:a16="http://schemas.microsoft.com/office/drawing/2014/main" id="{00000000-0008-0000-0100-0000CE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51663" name="Button 9679" hidden="1">
              <a:extLst>
                <a:ext uri="{63B3BB69-23CF-44E3-9099-C40C66FF867C}">
                  <a14:compatExt spid="_x0000_s51663"/>
                </a:ext>
                <a:ext uri="{FF2B5EF4-FFF2-40B4-BE49-F238E27FC236}">
                  <a16:creationId xmlns:a16="http://schemas.microsoft.com/office/drawing/2014/main" id="{00000000-0008-0000-0100-0000CFC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51664" name="Button 9680" hidden="1">
              <a:extLst>
                <a:ext uri="{63B3BB69-23CF-44E3-9099-C40C66FF867C}">
                  <a14:compatExt spid="_x0000_s51664"/>
                </a:ext>
                <a:ext uri="{FF2B5EF4-FFF2-40B4-BE49-F238E27FC236}">
                  <a16:creationId xmlns:a16="http://schemas.microsoft.com/office/drawing/2014/main" id="{00000000-0008-0000-0100-0000D0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51665" name="Button 9681" hidden="1">
              <a:extLst>
                <a:ext uri="{63B3BB69-23CF-44E3-9099-C40C66FF867C}">
                  <a14:compatExt spid="_x0000_s51665"/>
                </a:ext>
                <a:ext uri="{FF2B5EF4-FFF2-40B4-BE49-F238E27FC236}">
                  <a16:creationId xmlns:a16="http://schemas.microsoft.com/office/drawing/2014/main" id="{00000000-0008-0000-0100-0000D1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51666" name="Button 9682" hidden="1">
              <a:extLst>
                <a:ext uri="{63B3BB69-23CF-44E3-9099-C40C66FF867C}">
                  <a14:compatExt spid="_x0000_s51666"/>
                </a:ext>
                <a:ext uri="{FF2B5EF4-FFF2-40B4-BE49-F238E27FC236}">
                  <a16:creationId xmlns:a16="http://schemas.microsoft.com/office/drawing/2014/main" id="{00000000-0008-0000-0100-0000D2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51667" name="Button 9683" hidden="1">
              <a:extLst>
                <a:ext uri="{63B3BB69-23CF-44E3-9099-C40C66FF867C}">
                  <a14:compatExt spid="_x0000_s51667"/>
                </a:ext>
                <a:ext uri="{FF2B5EF4-FFF2-40B4-BE49-F238E27FC236}">
                  <a16:creationId xmlns:a16="http://schemas.microsoft.com/office/drawing/2014/main" id="{00000000-0008-0000-0100-0000D3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51668" name="Button 9684" hidden="1">
              <a:extLst>
                <a:ext uri="{63B3BB69-23CF-44E3-9099-C40C66FF867C}">
                  <a14:compatExt spid="_x0000_s51668"/>
                </a:ext>
                <a:ext uri="{FF2B5EF4-FFF2-40B4-BE49-F238E27FC236}">
                  <a16:creationId xmlns:a16="http://schemas.microsoft.com/office/drawing/2014/main" id="{00000000-0008-0000-0100-0000D4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51669" name="Button 9685" hidden="1">
              <a:extLst>
                <a:ext uri="{63B3BB69-23CF-44E3-9099-C40C66FF867C}">
                  <a14:compatExt spid="_x0000_s51669"/>
                </a:ext>
                <a:ext uri="{FF2B5EF4-FFF2-40B4-BE49-F238E27FC236}">
                  <a16:creationId xmlns:a16="http://schemas.microsoft.com/office/drawing/2014/main" id="{00000000-0008-0000-0100-0000D5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51670" name="Button 9686" hidden="1">
              <a:extLst>
                <a:ext uri="{63B3BB69-23CF-44E3-9099-C40C66FF867C}">
                  <a14:compatExt spid="_x0000_s51670"/>
                </a:ext>
                <a:ext uri="{FF2B5EF4-FFF2-40B4-BE49-F238E27FC236}">
                  <a16:creationId xmlns:a16="http://schemas.microsoft.com/office/drawing/2014/main" id="{00000000-0008-0000-0100-0000D6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51671" name="Button 9687" hidden="1">
              <a:extLst>
                <a:ext uri="{63B3BB69-23CF-44E3-9099-C40C66FF867C}">
                  <a14:compatExt spid="_x0000_s51671"/>
                </a:ext>
                <a:ext uri="{FF2B5EF4-FFF2-40B4-BE49-F238E27FC236}">
                  <a16:creationId xmlns:a16="http://schemas.microsoft.com/office/drawing/2014/main" id="{00000000-0008-0000-0100-0000D7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51672" name="Button 9688" hidden="1">
              <a:extLst>
                <a:ext uri="{63B3BB69-23CF-44E3-9099-C40C66FF867C}">
                  <a14:compatExt spid="_x0000_s51672"/>
                </a:ext>
                <a:ext uri="{FF2B5EF4-FFF2-40B4-BE49-F238E27FC236}">
                  <a16:creationId xmlns:a16="http://schemas.microsoft.com/office/drawing/2014/main" id="{00000000-0008-0000-0100-0000D8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51673" name="Button 9689" hidden="1">
              <a:extLst>
                <a:ext uri="{63B3BB69-23CF-44E3-9099-C40C66FF867C}">
                  <a14:compatExt spid="_x0000_s51673"/>
                </a:ext>
                <a:ext uri="{FF2B5EF4-FFF2-40B4-BE49-F238E27FC236}">
                  <a16:creationId xmlns:a16="http://schemas.microsoft.com/office/drawing/2014/main" id="{00000000-0008-0000-0100-0000D9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51674" name="Button 9690" hidden="1">
              <a:extLst>
                <a:ext uri="{63B3BB69-23CF-44E3-9099-C40C66FF867C}">
                  <a14:compatExt spid="_x0000_s51674"/>
                </a:ext>
                <a:ext uri="{FF2B5EF4-FFF2-40B4-BE49-F238E27FC236}">
                  <a16:creationId xmlns:a16="http://schemas.microsoft.com/office/drawing/2014/main" id="{00000000-0008-0000-0100-0000DA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51675" name="Button 9691" hidden="1">
              <a:extLst>
                <a:ext uri="{63B3BB69-23CF-44E3-9099-C40C66FF867C}">
                  <a14:compatExt spid="_x0000_s51675"/>
                </a:ext>
                <a:ext uri="{FF2B5EF4-FFF2-40B4-BE49-F238E27FC236}">
                  <a16:creationId xmlns:a16="http://schemas.microsoft.com/office/drawing/2014/main" id="{00000000-0008-0000-0100-0000DBC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51809" name="Button 9825" hidden="1">
              <a:extLst>
                <a:ext uri="{63B3BB69-23CF-44E3-9099-C40C66FF867C}">
                  <a14:compatExt spid="_x0000_s51809"/>
                </a:ext>
                <a:ext uri="{FF2B5EF4-FFF2-40B4-BE49-F238E27FC236}">
                  <a16:creationId xmlns:a16="http://schemas.microsoft.com/office/drawing/2014/main" id="{00000000-0008-0000-0100-000061C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51810" name="Button 9826" hidden="1">
              <a:extLst>
                <a:ext uri="{63B3BB69-23CF-44E3-9099-C40C66FF867C}">
                  <a14:compatExt spid="_x0000_s51810"/>
                </a:ext>
                <a:ext uri="{FF2B5EF4-FFF2-40B4-BE49-F238E27FC236}">
                  <a16:creationId xmlns:a16="http://schemas.microsoft.com/office/drawing/2014/main" id="{00000000-0008-0000-0100-000062C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51811" name="Button 9827" hidden="1">
              <a:extLst>
                <a:ext uri="{63B3BB69-23CF-44E3-9099-C40C66FF867C}">
                  <a14:compatExt spid="_x0000_s51811"/>
                </a:ext>
                <a:ext uri="{FF2B5EF4-FFF2-40B4-BE49-F238E27FC236}">
                  <a16:creationId xmlns:a16="http://schemas.microsoft.com/office/drawing/2014/main" id="{00000000-0008-0000-0100-000063C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51831" name="Button 9847" hidden="1">
              <a:extLst>
                <a:ext uri="{63B3BB69-23CF-44E3-9099-C40C66FF867C}">
                  <a14:compatExt spid="_x0000_s51831"/>
                </a:ext>
                <a:ext uri="{FF2B5EF4-FFF2-40B4-BE49-F238E27FC236}">
                  <a16:creationId xmlns:a16="http://schemas.microsoft.com/office/drawing/2014/main" id="{00000000-0008-0000-0100-000077C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51832" name="Button 9848" hidden="1">
              <a:extLst>
                <a:ext uri="{63B3BB69-23CF-44E3-9099-C40C66FF867C}">
                  <a14:compatExt spid="_x0000_s51832"/>
                </a:ext>
                <a:ext uri="{FF2B5EF4-FFF2-40B4-BE49-F238E27FC236}">
                  <a16:creationId xmlns:a16="http://schemas.microsoft.com/office/drawing/2014/main" id="{00000000-0008-0000-0100-000078C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51833" name="Button 9849" hidden="1">
              <a:extLst>
                <a:ext uri="{63B3BB69-23CF-44E3-9099-C40C66FF867C}">
                  <a14:compatExt spid="_x0000_s51833"/>
                </a:ext>
                <a:ext uri="{FF2B5EF4-FFF2-40B4-BE49-F238E27FC236}">
                  <a16:creationId xmlns:a16="http://schemas.microsoft.com/office/drawing/2014/main" id="{00000000-0008-0000-0100-000079C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51834" name="Button 9850" hidden="1">
              <a:extLst>
                <a:ext uri="{63B3BB69-23CF-44E3-9099-C40C66FF867C}">
                  <a14:compatExt spid="_x0000_s51834"/>
                </a:ext>
                <a:ext uri="{FF2B5EF4-FFF2-40B4-BE49-F238E27FC236}">
                  <a16:creationId xmlns:a16="http://schemas.microsoft.com/office/drawing/2014/main" id="{00000000-0008-0000-0100-00007AC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51835" name="Button 9851" hidden="1">
              <a:extLst>
                <a:ext uri="{63B3BB69-23CF-44E3-9099-C40C66FF867C}">
                  <a14:compatExt spid="_x0000_s51835"/>
                </a:ext>
                <a:ext uri="{FF2B5EF4-FFF2-40B4-BE49-F238E27FC236}">
                  <a16:creationId xmlns:a16="http://schemas.microsoft.com/office/drawing/2014/main" id="{00000000-0008-0000-0100-00007BC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51966" name="Button 9982" hidden="1">
              <a:extLst>
                <a:ext uri="{63B3BB69-23CF-44E3-9099-C40C66FF867C}">
                  <a14:compatExt spid="_x0000_s51966"/>
                </a:ext>
                <a:ext uri="{FF2B5EF4-FFF2-40B4-BE49-F238E27FC236}">
                  <a16:creationId xmlns:a16="http://schemas.microsoft.com/office/drawing/2014/main" id="{00000000-0008-0000-0100-0000FEC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51967" name="Button 9983" hidden="1">
              <a:extLst>
                <a:ext uri="{63B3BB69-23CF-44E3-9099-C40C66FF867C}">
                  <a14:compatExt spid="_x0000_s51967"/>
                </a:ext>
                <a:ext uri="{FF2B5EF4-FFF2-40B4-BE49-F238E27FC236}">
                  <a16:creationId xmlns:a16="http://schemas.microsoft.com/office/drawing/2014/main" id="{00000000-0008-0000-0100-0000FFC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51968" name="Button 9984" hidden="1">
              <a:extLst>
                <a:ext uri="{63B3BB69-23CF-44E3-9099-C40C66FF867C}">
                  <a14:compatExt spid="_x0000_s51968"/>
                </a:ext>
                <a:ext uri="{FF2B5EF4-FFF2-40B4-BE49-F238E27FC236}">
                  <a16:creationId xmlns:a16="http://schemas.microsoft.com/office/drawing/2014/main" id="{00000000-0008-0000-0100-000000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51969" name="Button 9985" hidden="1">
              <a:extLst>
                <a:ext uri="{63B3BB69-23CF-44E3-9099-C40C66FF867C}">
                  <a14:compatExt spid="_x0000_s51969"/>
                </a:ext>
                <a:ext uri="{FF2B5EF4-FFF2-40B4-BE49-F238E27FC236}">
                  <a16:creationId xmlns:a16="http://schemas.microsoft.com/office/drawing/2014/main" id="{00000000-0008-0000-0100-000001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52010" name="Button 10026" hidden="1">
              <a:extLst>
                <a:ext uri="{63B3BB69-23CF-44E3-9099-C40C66FF867C}">
                  <a14:compatExt spid="_x0000_s52010"/>
                </a:ext>
                <a:ext uri="{FF2B5EF4-FFF2-40B4-BE49-F238E27FC236}">
                  <a16:creationId xmlns:a16="http://schemas.microsoft.com/office/drawing/2014/main" id="{00000000-0008-0000-0100-00002A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52011" name="Button 10027" hidden="1">
              <a:extLst>
                <a:ext uri="{63B3BB69-23CF-44E3-9099-C40C66FF867C}">
                  <a14:compatExt spid="_x0000_s52011"/>
                </a:ext>
                <a:ext uri="{FF2B5EF4-FFF2-40B4-BE49-F238E27FC236}">
                  <a16:creationId xmlns:a16="http://schemas.microsoft.com/office/drawing/2014/main" id="{00000000-0008-0000-0100-00002B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52012" name="Button 10028" hidden="1">
              <a:extLst>
                <a:ext uri="{63B3BB69-23CF-44E3-9099-C40C66FF867C}">
                  <a14:compatExt spid="_x0000_s52012"/>
                </a:ext>
                <a:ext uri="{FF2B5EF4-FFF2-40B4-BE49-F238E27FC236}">
                  <a16:creationId xmlns:a16="http://schemas.microsoft.com/office/drawing/2014/main" id="{00000000-0008-0000-0100-00002C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52013" name="Button 10029" hidden="1">
              <a:extLst>
                <a:ext uri="{63B3BB69-23CF-44E3-9099-C40C66FF867C}">
                  <a14:compatExt spid="_x0000_s52013"/>
                </a:ext>
                <a:ext uri="{FF2B5EF4-FFF2-40B4-BE49-F238E27FC236}">
                  <a16:creationId xmlns:a16="http://schemas.microsoft.com/office/drawing/2014/main" id="{00000000-0008-0000-0100-00002D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52014" name="Button 10030" hidden="1">
              <a:extLst>
                <a:ext uri="{63B3BB69-23CF-44E3-9099-C40C66FF867C}">
                  <a14:compatExt spid="_x0000_s52014"/>
                </a:ext>
                <a:ext uri="{FF2B5EF4-FFF2-40B4-BE49-F238E27FC236}">
                  <a16:creationId xmlns:a16="http://schemas.microsoft.com/office/drawing/2014/main" id="{00000000-0008-0000-0100-00002E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52015" name="Button 10031" hidden="1">
              <a:extLst>
                <a:ext uri="{63B3BB69-23CF-44E3-9099-C40C66FF867C}">
                  <a14:compatExt spid="_x0000_s52015"/>
                </a:ext>
                <a:ext uri="{FF2B5EF4-FFF2-40B4-BE49-F238E27FC236}">
                  <a16:creationId xmlns:a16="http://schemas.microsoft.com/office/drawing/2014/main" id="{00000000-0008-0000-0100-00002F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52016" name="Button 10032" hidden="1">
              <a:extLst>
                <a:ext uri="{63B3BB69-23CF-44E3-9099-C40C66FF867C}">
                  <a14:compatExt spid="_x0000_s52016"/>
                </a:ext>
                <a:ext uri="{FF2B5EF4-FFF2-40B4-BE49-F238E27FC236}">
                  <a16:creationId xmlns:a16="http://schemas.microsoft.com/office/drawing/2014/main" id="{00000000-0008-0000-0100-000030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52017" name="Button 10033" hidden="1">
              <a:extLst>
                <a:ext uri="{63B3BB69-23CF-44E3-9099-C40C66FF867C}">
                  <a14:compatExt spid="_x0000_s52017"/>
                </a:ext>
                <a:ext uri="{FF2B5EF4-FFF2-40B4-BE49-F238E27FC236}">
                  <a16:creationId xmlns:a16="http://schemas.microsoft.com/office/drawing/2014/main" id="{00000000-0008-0000-0100-000031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52038" name="Button 10054" hidden="1">
              <a:extLst>
                <a:ext uri="{63B3BB69-23CF-44E3-9099-C40C66FF867C}">
                  <a14:compatExt spid="_x0000_s52038"/>
                </a:ext>
                <a:ext uri="{FF2B5EF4-FFF2-40B4-BE49-F238E27FC236}">
                  <a16:creationId xmlns:a16="http://schemas.microsoft.com/office/drawing/2014/main" id="{00000000-0008-0000-0100-000046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52039" name="Button 10055" hidden="1">
              <a:extLst>
                <a:ext uri="{63B3BB69-23CF-44E3-9099-C40C66FF867C}">
                  <a14:compatExt spid="_x0000_s52039"/>
                </a:ext>
                <a:ext uri="{FF2B5EF4-FFF2-40B4-BE49-F238E27FC236}">
                  <a16:creationId xmlns:a16="http://schemas.microsoft.com/office/drawing/2014/main" id="{00000000-0008-0000-0100-000047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52040" name="Button 10056" hidden="1">
              <a:extLst>
                <a:ext uri="{63B3BB69-23CF-44E3-9099-C40C66FF867C}">
                  <a14:compatExt spid="_x0000_s52040"/>
                </a:ext>
                <a:ext uri="{FF2B5EF4-FFF2-40B4-BE49-F238E27FC236}">
                  <a16:creationId xmlns:a16="http://schemas.microsoft.com/office/drawing/2014/main" id="{00000000-0008-0000-0100-000048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52041" name="Button 10057" hidden="1">
              <a:extLst>
                <a:ext uri="{63B3BB69-23CF-44E3-9099-C40C66FF867C}">
                  <a14:compatExt spid="_x0000_s52041"/>
                </a:ext>
                <a:ext uri="{FF2B5EF4-FFF2-40B4-BE49-F238E27FC236}">
                  <a16:creationId xmlns:a16="http://schemas.microsoft.com/office/drawing/2014/main" id="{00000000-0008-0000-0100-000049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52060" name="Button 10076" hidden="1">
              <a:extLst>
                <a:ext uri="{63B3BB69-23CF-44E3-9099-C40C66FF867C}">
                  <a14:compatExt spid="_x0000_s52060"/>
                </a:ext>
                <a:ext uri="{FF2B5EF4-FFF2-40B4-BE49-F238E27FC236}">
                  <a16:creationId xmlns:a16="http://schemas.microsoft.com/office/drawing/2014/main" id="{00000000-0008-0000-0100-00005C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52061" name="Button 10077" hidden="1">
              <a:extLst>
                <a:ext uri="{63B3BB69-23CF-44E3-9099-C40C66FF867C}">
                  <a14:compatExt spid="_x0000_s52061"/>
                </a:ext>
                <a:ext uri="{FF2B5EF4-FFF2-40B4-BE49-F238E27FC236}">
                  <a16:creationId xmlns:a16="http://schemas.microsoft.com/office/drawing/2014/main" id="{00000000-0008-0000-0100-00005D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52062" name="Button 10078" hidden="1">
              <a:extLst>
                <a:ext uri="{63B3BB69-23CF-44E3-9099-C40C66FF867C}">
                  <a14:compatExt spid="_x0000_s52062"/>
                </a:ext>
                <a:ext uri="{FF2B5EF4-FFF2-40B4-BE49-F238E27FC236}">
                  <a16:creationId xmlns:a16="http://schemas.microsoft.com/office/drawing/2014/main" id="{00000000-0008-0000-0100-00005E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52063" name="Button 10079" hidden="1">
              <a:extLst>
                <a:ext uri="{63B3BB69-23CF-44E3-9099-C40C66FF867C}">
                  <a14:compatExt spid="_x0000_s52063"/>
                </a:ext>
                <a:ext uri="{FF2B5EF4-FFF2-40B4-BE49-F238E27FC236}">
                  <a16:creationId xmlns:a16="http://schemas.microsoft.com/office/drawing/2014/main" id="{00000000-0008-0000-0100-00005F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52064" name="Button 10080" hidden="1">
              <a:extLst>
                <a:ext uri="{63B3BB69-23CF-44E3-9099-C40C66FF867C}">
                  <a14:compatExt spid="_x0000_s52064"/>
                </a:ext>
                <a:ext uri="{FF2B5EF4-FFF2-40B4-BE49-F238E27FC236}">
                  <a16:creationId xmlns:a16="http://schemas.microsoft.com/office/drawing/2014/main" id="{00000000-0008-0000-0100-000060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52065" name="Button 10081" hidden="1">
              <a:extLst>
                <a:ext uri="{63B3BB69-23CF-44E3-9099-C40C66FF867C}">
                  <a14:compatExt spid="_x0000_s52065"/>
                </a:ext>
                <a:ext uri="{FF2B5EF4-FFF2-40B4-BE49-F238E27FC236}">
                  <a16:creationId xmlns:a16="http://schemas.microsoft.com/office/drawing/2014/main" id="{00000000-0008-0000-0100-000061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52066" name="Button 10082" hidden="1">
              <a:extLst>
                <a:ext uri="{63B3BB69-23CF-44E3-9099-C40C66FF867C}">
                  <a14:compatExt spid="_x0000_s52066"/>
                </a:ext>
                <a:ext uri="{FF2B5EF4-FFF2-40B4-BE49-F238E27FC236}">
                  <a16:creationId xmlns:a16="http://schemas.microsoft.com/office/drawing/2014/main" id="{00000000-0008-0000-0100-000062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52067" name="Button 10083" hidden="1">
              <a:extLst>
                <a:ext uri="{63B3BB69-23CF-44E3-9099-C40C66FF867C}">
                  <a14:compatExt spid="_x0000_s52067"/>
                </a:ext>
                <a:ext uri="{FF2B5EF4-FFF2-40B4-BE49-F238E27FC236}">
                  <a16:creationId xmlns:a16="http://schemas.microsoft.com/office/drawing/2014/main" id="{00000000-0008-0000-0100-000063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52068" name="Button 10084" hidden="1">
              <a:extLst>
                <a:ext uri="{63B3BB69-23CF-44E3-9099-C40C66FF867C}">
                  <a14:compatExt spid="_x0000_s52068"/>
                </a:ext>
                <a:ext uri="{FF2B5EF4-FFF2-40B4-BE49-F238E27FC236}">
                  <a16:creationId xmlns:a16="http://schemas.microsoft.com/office/drawing/2014/main" id="{00000000-0008-0000-0100-000064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52069" name="Button 10085" hidden="1">
              <a:extLst>
                <a:ext uri="{63B3BB69-23CF-44E3-9099-C40C66FF867C}">
                  <a14:compatExt spid="_x0000_s52069"/>
                </a:ext>
                <a:ext uri="{FF2B5EF4-FFF2-40B4-BE49-F238E27FC236}">
                  <a16:creationId xmlns:a16="http://schemas.microsoft.com/office/drawing/2014/main" id="{00000000-0008-0000-0100-000065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52070" name="Button 10086" hidden="1">
              <a:extLst>
                <a:ext uri="{63B3BB69-23CF-44E3-9099-C40C66FF867C}">
                  <a14:compatExt spid="_x0000_s52070"/>
                </a:ext>
                <a:ext uri="{FF2B5EF4-FFF2-40B4-BE49-F238E27FC236}">
                  <a16:creationId xmlns:a16="http://schemas.microsoft.com/office/drawing/2014/main" id="{00000000-0008-0000-0100-000066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52090" name="Button 10106" hidden="1">
              <a:extLst>
                <a:ext uri="{63B3BB69-23CF-44E3-9099-C40C66FF867C}">
                  <a14:compatExt spid="_x0000_s52090"/>
                </a:ext>
                <a:ext uri="{FF2B5EF4-FFF2-40B4-BE49-F238E27FC236}">
                  <a16:creationId xmlns:a16="http://schemas.microsoft.com/office/drawing/2014/main" id="{00000000-0008-0000-0100-00007A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52091" name="Button 10107" hidden="1">
              <a:extLst>
                <a:ext uri="{63B3BB69-23CF-44E3-9099-C40C66FF867C}">
                  <a14:compatExt spid="_x0000_s52091"/>
                </a:ext>
                <a:ext uri="{FF2B5EF4-FFF2-40B4-BE49-F238E27FC236}">
                  <a16:creationId xmlns:a16="http://schemas.microsoft.com/office/drawing/2014/main" id="{00000000-0008-0000-0100-00007B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52092" name="Button 10108" hidden="1">
              <a:extLst>
                <a:ext uri="{63B3BB69-23CF-44E3-9099-C40C66FF867C}">
                  <a14:compatExt spid="_x0000_s52092"/>
                </a:ext>
                <a:ext uri="{FF2B5EF4-FFF2-40B4-BE49-F238E27FC236}">
                  <a16:creationId xmlns:a16="http://schemas.microsoft.com/office/drawing/2014/main" id="{00000000-0008-0000-0100-00007C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52093" name="Button 10109" hidden="1">
              <a:extLst>
                <a:ext uri="{63B3BB69-23CF-44E3-9099-C40C66FF867C}">
                  <a14:compatExt spid="_x0000_s52093"/>
                </a:ext>
                <a:ext uri="{FF2B5EF4-FFF2-40B4-BE49-F238E27FC236}">
                  <a16:creationId xmlns:a16="http://schemas.microsoft.com/office/drawing/2014/main" id="{00000000-0008-0000-0100-00007D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52094" name="Button 10110" hidden="1">
              <a:extLst>
                <a:ext uri="{63B3BB69-23CF-44E3-9099-C40C66FF867C}">
                  <a14:compatExt spid="_x0000_s52094"/>
                </a:ext>
                <a:ext uri="{FF2B5EF4-FFF2-40B4-BE49-F238E27FC236}">
                  <a16:creationId xmlns:a16="http://schemas.microsoft.com/office/drawing/2014/main" id="{00000000-0008-0000-0100-00007E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52114" name="Button 10130" hidden="1">
              <a:extLst>
                <a:ext uri="{63B3BB69-23CF-44E3-9099-C40C66FF867C}">
                  <a14:compatExt spid="_x0000_s52114"/>
                </a:ext>
                <a:ext uri="{FF2B5EF4-FFF2-40B4-BE49-F238E27FC236}">
                  <a16:creationId xmlns:a16="http://schemas.microsoft.com/office/drawing/2014/main" id="{00000000-0008-0000-0100-000092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52115" name="Button 10131" hidden="1">
              <a:extLst>
                <a:ext uri="{63B3BB69-23CF-44E3-9099-C40C66FF867C}">
                  <a14:compatExt spid="_x0000_s52115"/>
                </a:ext>
                <a:ext uri="{FF2B5EF4-FFF2-40B4-BE49-F238E27FC236}">
                  <a16:creationId xmlns:a16="http://schemas.microsoft.com/office/drawing/2014/main" id="{00000000-0008-0000-0100-000093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52116" name="Button 10132" hidden="1">
              <a:extLst>
                <a:ext uri="{63B3BB69-23CF-44E3-9099-C40C66FF867C}">
                  <a14:compatExt spid="_x0000_s52116"/>
                </a:ext>
                <a:ext uri="{FF2B5EF4-FFF2-40B4-BE49-F238E27FC236}">
                  <a16:creationId xmlns:a16="http://schemas.microsoft.com/office/drawing/2014/main" id="{00000000-0008-0000-0100-000094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52117" name="Button 10133" hidden="1">
              <a:extLst>
                <a:ext uri="{63B3BB69-23CF-44E3-9099-C40C66FF867C}">
                  <a14:compatExt spid="_x0000_s52117"/>
                </a:ext>
                <a:ext uri="{FF2B5EF4-FFF2-40B4-BE49-F238E27FC236}">
                  <a16:creationId xmlns:a16="http://schemas.microsoft.com/office/drawing/2014/main" id="{00000000-0008-0000-0100-000095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52118" name="Button 10134" hidden="1">
              <a:extLst>
                <a:ext uri="{63B3BB69-23CF-44E3-9099-C40C66FF867C}">
                  <a14:compatExt spid="_x0000_s52118"/>
                </a:ext>
                <a:ext uri="{FF2B5EF4-FFF2-40B4-BE49-F238E27FC236}">
                  <a16:creationId xmlns:a16="http://schemas.microsoft.com/office/drawing/2014/main" id="{00000000-0008-0000-0100-000096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52137" name="Button 10153" hidden="1">
              <a:extLst>
                <a:ext uri="{63B3BB69-23CF-44E3-9099-C40C66FF867C}">
                  <a14:compatExt spid="_x0000_s52137"/>
                </a:ext>
                <a:ext uri="{FF2B5EF4-FFF2-40B4-BE49-F238E27FC236}">
                  <a16:creationId xmlns:a16="http://schemas.microsoft.com/office/drawing/2014/main" id="{00000000-0008-0000-0100-0000A9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52138" name="Button 10154" hidden="1">
              <a:extLst>
                <a:ext uri="{63B3BB69-23CF-44E3-9099-C40C66FF867C}">
                  <a14:compatExt spid="_x0000_s52138"/>
                </a:ext>
                <a:ext uri="{FF2B5EF4-FFF2-40B4-BE49-F238E27FC236}">
                  <a16:creationId xmlns:a16="http://schemas.microsoft.com/office/drawing/2014/main" id="{00000000-0008-0000-0100-0000AA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52139" name="Button 10155" hidden="1">
              <a:extLst>
                <a:ext uri="{63B3BB69-23CF-44E3-9099-C40C66FF867C}">
                  <a14:compatExt spid="_x0000_s52139"/>
                </a:ext>
                <a:ext uri="{FF2B5EF4-FFF2-40B4-BE49-F238E27FC236}">
                  <a16:creationId xmlns:a16="http://schemas.microsoft.com/office/drawing/2014/main" id="{00000000-0008-0000-0100-0000AB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52140" name="Button 10156" hidden="1">
              <a:extLst>
                <a:ext uri="{63B3BB69-23CF-44E3-9099-C40C66FF867C}">
                  <a14:compatExt spid="_x0000_s52140"/>
                </a:ext>
                <a:ext uri="{FF2B5EF4-FFF2-40B4-BE49-F238E27FC236}">
                  <a16:creationId xmlns:a16="http://schemas.microsoft.com/office/drawing/2014/main" id="{00000000-0008-0000-0100-0000AC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52141" name="Button 10157" hidden="1">
              <a:extLst>
                <a:ext uri="{63B3BB69-23CF-44E3-9099-C40C66FF867C}">
                  <a14:compatExt spid="_x0000_s52141"/>
                </a:ext>
                <a:ext uri="{FF2B5EF4-FFF2-40B4-BE49-F238E27FC236}">
                  <a16:creationId xmlns:a16="http://schemas.microsoft.com/office/drawing/2014/main" id="{00000000-0008-0000-0100-0000AD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52183" name="Button 10199" hidden="1">
              <a:extLst>
                <a:ext uri="{63B3BB69-23CF-44E3-9099-C40C66FF867C}">
                  <a14:compatExt spid="_x0000_s52183"/>
                </a:ext>
                <a:ext uri="{FF2B5EF4-FFF2-40B4-BE49-F238E27FC236}">
                  <a16:creationId xmlns:a16="http://schemas.microsoft.com/office/drawing/2014/main" id="{00000000-0008-0000-0100-0000D7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52184" name="Button 10200" hidden="1">
              <a:extLst>
                <a:ext uri="{63B3BB69-23CF-44E3-9099-C40C66FF867C}">
                  <a14:compatExt spid="_x0000_s52184"/>
                </a:ext>
                <a:ext uri="{FF2B5EF4-FFF2-40B4-BE49-F238E27FC236}">
                  <a16:creationId xmlns:a16="http://schemas.microsoft.com/office/drawing/2014/main" id="{00000000-0008-0000-0100-0000D8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52185" name="Button 10201" hidden="1">
              <a:extLst>
                <a:ext uri="{63B3BB69-23CF-44E3-9099-C40C66FF867C}">
                  <a14:compatExt spid="_x0000_s52185"/>
                </a:ext>
                <a:ext uri="{FF2B5EF4-FFF2-40B4-BE49-F238E27FC236}">
                  <a16:creationId xmlns:a16="http://schemas.microsoft.com/office/drawing/2014/main" id="{00000000-0008-0000-0100-0000D9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52186" name="Button 10202" hidden="1">
              <a:extLst>
                <a:ext uri="{63B3BB69-23CF-44E3-9099-C40C66FF867C}">
                  <a14:compatExt spid="_x0000_s52186"/>
                </a:ext>
                <a:ext uri="{FF2B5EF4-FFF2-40B4-BE49-F238E27FC236}">
                  <a16:creationId xmlns:a16="http://schemas.microsoft.com/office/drawing/2014/main" id="{00000000-0008-0000-0100-0000DA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52206" name="Button 10222" hidden="1">
              <a:extLst>
                <a:ext uri="{63B3BB69-23CF-44E3-9099-C40C66FF867C}">
                  <a14:compatExt spid="_x0000_s52206"/>
                </a:ext>
                <a:ext uri="{FF2B5EF4-FFF2-40B4-BE49-F238E27FC236}">
                  <a16:creationId xmlns:a16="http://schemas.microsoft.com/office/drawing/2014/main" id="{00000000-0008-0000-0100-0000EEC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52207" name="Button 10223" hidden="1">
              <a:extLst>
                <a:ext uri="{63B3BB69-23CF-44E3-9099-C40C66FF867C}">
                  <a14:compatExt spid="_x0000_s52207"/>
                </a:ext>
                <a:ext uri="{FF2B5EF4-FFF2-40B4-BE49-F238E27FC236}">
                  <a16:creationId xmlns:a16="http://schemas.microsoft.com/office/drawing/2014/main" id="{00000000-0008-0000-0100-0000EF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52208" name="Button 10224" hidden="1">
              <a:extLst>
                <a:ext uri="{63B3BB69-23CF-44E3-9099-C40C66FF867C}">
                  <a14:compatExt spid="_x0000_s52208"/>
                </a:ext>
                <a:ext uri="{FF2B5EF4-FFF2-40B4-BE49-F238E27FC236}">
                  <a16:creationId xmlns:a16="http://schemas.microsoft.com/office/drawing/2014/main" id="{00000000-0008-0000-0100-0000F0C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52209" name="Button 10225" hidden="1">
              <a:extLst>
                <a:ext uri="{63B3BB69-23CF-44E3-9099-C40C66FF867C}">
                  <a14:compatExt spid="_x0000_s52209"/>
                </a:ext>
                <a:ext uri="{FF2B5EF4-FFF2-40B4-BE49-F238E27FC236}">
                  <a16:creationId xmlns:a16="http://schemas.microsoft.com/office/drawing/2014/main" id="{00000000-0008-0000-0100-0000F1C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56324" name="Button 10244" hidden="1">
              <a:extLst>
                <a:ext uri="{63B3BB69-23CF-44E3-9099-C40C66FF867C}">
                  <a14:compatExt spid="_x0000_s56324"/>
                </a:ext>
                <a:ext uri="{FF2B5EF4-FFF2-40B4-BE49-F238E27FC236}">
                  <a16:creationId xmlns:a16="http://schemas.microsoft.com/office/drawing/2014/main" id="{00000000-0008-0000-0100-000004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56325" name="Button 10245" hidden="1">
              <a:extLst>
                <a:ext uri="{63B3BB69-23CF-44E3-9099-C40C66FF867C}">
                  <a14:compatExt spid="_x0000_s56325"/>
                </a:ext>
                <a:ext uri="{FF2B5EF4-FFF2-40B4-BE49-F238E27FC236}">
                  <a16:creationId xmlns:a16="http://schemas.microsoft.com/office/drawing/2014/main" id="{00000000-0008-0000-0100-000005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56326" name="Button 10246" hidden="1">
              <a:extLst>
                <a:ext uri="{63B3BB69-23CF-44E3-9099-C40C66FF867C}">
                  <a14:compatExt spid="_x0000_s56326"/>
                </a:ext>
                <a:ext uri="{FF2B5EF4-FFF2-40B4-BE49-F238E27FC236}">
                  <a16:creationId xmlns:a16="http://schemas.microsoft.com/office/drawing/2014/main" id="{00000000-0008-0000-0100-000006D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56327" name="Button 10247" hidden="1">
              <a:extLst>
                <a:ext uri="{63B3BB69-23CF-44E3-9099-C40C66FF867C}">
                  <a14:compatExt spid="_x0000_s56327"/>
                </a:ext>
                <a:ext uri="{FF2B5EF4-FFF2-40B4-BE49-F238E27FC236}">
                  <a16:creationId xmlns:a16="http://schemas.microsoft.com/office/drawing/2014/main" id="{00000000-0008-0000-0100-000007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56328" name="Button 10248" hidden="1">
              <a:extLst>
                <a:ext uri="{63B3BB69-23CF-44E3-9099-C40C66FF867C}">
                  <a14:compatExt spid="_x0000_s56328"/>
                </a:ext>
                <a:ext uri="{FF2B5EF4-FFF2-40B4-BE49-F238E27FC236}">
                  <a16:creationId xmlns:a16="http://schemas.microsoft.com/office/drawing/2014/main" id="{00000000-0008-0000-0100-000008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56393" name="Button 10313" hidden="1">
              <a:extLst>
                <a:ext uri="{63B3BB69-23CF-44E3-9099-C40C66FF867C}">
                  <a14:compatExt spid="_x0000_s56393"/>
                </a:ext>
                <a:ext uri="{FF2B5EF4-FFF2-40B4-BE49-F238E27FC236}">
                  <a16:creationId xmlns:a16="http://schemas.microsoft.com/office/drawing/2014/main" id="{00000000-0008-0000-0100-00004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56394" name="Button 10314" hidden="1">
              <a:extLst>
                <a:ext uri="{63B3BB69-23CF-44E3-9099-C40C66FF867C}">
                  <a14:compatExt spid="_x0000_s56394"/>
                </a:ext>
                <a:ext uri="{FF2B5EF4-FFF2-40B4-BE49-F238E27FC236}">
                  <a16:creationId xmlns:a16="http://schemas.microsoft.com/office/drawing/2014/main" id="{00000000-0008-0000-0100-00004A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56395" name="Button 10315" hidden="1">
              <a:extLst>
                <a:ext uri="{63B3BB69-23CF-44E3-9099-C40C66FF867C}">
                  <a14:compatExt spid="_x0000_s56395"/>
                </a:ext>
                <a:ext uri="{FF2B5EF4-FFF2-40B4-BE49-F238E27FC236}">
                  <a16:creationId xmlns:a16="http://schemas.microsoft.com/office/drawing/2014/main" id="{00000000-0008-0000-0100-00004BD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56396" name="Button 10316" hidden="1">
              <a:extLst>
                <a:ext uri="{63B3BB69-23CF-44E3-9099-C40C66FF867C}">
                  <a14:compatExt spid="_x0000_s56396"/>
                </a:ext>
                <a:ext uri="{FF2B5EF4-FFF2-40B4-BE49-F238E27FC236}">
                  <a16:creationId xmlns:a16="http://schemas.microsoft.com/office/drawing/2014/main" id="{00000000-0008-0000-0100-00004C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56397" name="Button 10317" hidden="1">
              <a:extLst>
                <a:ext uri="{63B3BB69-23CF-44E3-9099-C40C66FF867C}">
                  <a14:compatExt spid="_x0000_s56397"/>
                </a:ext>
                <a:ext uri="{FF2B5EF4-FFF2-40B4-BE49-F238E27FC236}">
                  <a16:creationId xmlns:a16="http://schemas.microsoft.com/office/drawing/2014/main" id="{00000000-0008-0000-0100-00004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56398" name="Button 10318" hidden="1">
              <a:extLst>
                <a:ext uri="{63B3BB69-23CF-44E3-9099-C40C66FF867C}">
                  <a14:compatExt spid="_x0000_s56398"/>
                </a:ext>
                <a:ext uri="{FF2B5EF4-FFF2-40B4-BE49-F238E27FC236}">
                  <a16:creationId xmlns:a16="http://schemas.microsoft.com/office/drawing/2014/main" id="{00000000-0008-0000-0100-00004E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56399" name="Button 10319" hidden="1">
              <a:extLst>
                <a:ext uri="{63B3BB69-23CF-44E3-9099-C40C66FF867C}">
                  <a14:compatExt spid="_x0000_s56399"/>
                </a:ext>
                <a:ext uri="{FF2B5EF4-FFF2-40B4-BE49-F238E27FC236}">
                  <a16:creationId xmlns:a16="http://schemas.microsoft.com/office/drawing/2014/main" id="{00000000-0008-0000-0100-00004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56400" name="Button 10320" hidden="1">
              <a:extLst>
                <a:ext uri="{63B3BB69-23CF-44E3-9099-C40C66FF867C}">
                  <a14:compatExt spid="_x0000_s56400"/>
                </a:ext>
                <a:ext uri="{FF2B5EF4-FFF2-40B4-BE49-F238E27FC236}">
                  <a16:creationId xmlns:a16="http://schemas.microsoft.com/office/drawing/2014/main" id="{00000000-0008-0000-0100-00005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56401" name="Button 10321" hidden="1">
              <a:extLst>
                <a:ext uri="{63B3BB69-23CF-44E3-9099-C40C66FF867C}">
                  <a14:compatExt spid="_x0000_s56401"/>
                </a:ext>
                <a:ext uri="{FF2B5EF4-FFF2-40B4-BE49-F238E27FC236}">
                  <a16:creationId xmlns:a16="http://schemas.microsoft.com/office/drawing/2014/main" id="{00000000-0008-0000-0100-00005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56402" name="Button 10322" hidden="1">
              <a:extLst>
                <a:ext uri="{63B3BB69-23CF-44E3-9099-C40C66FF867C}">
                  <a14:compatExt spid="_x0000_s56402"/>
                </a:ext>
                <a:ext uri="{FF2B5EF4-FFF2-40B4-BE49-F238E27FC236}">
                  <a16:creationId xmlns:a16="http://schemas.microsoft.com/office/drawing/2014/main" id="{00000000-0008-0000-0100-000052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56403" name="Button 10323" hidden="1">
              <a:extLst>
                <a:ext uri="{63B3BB69-23CF-44E3-9099-C40C66FF867C}">
                  <a14:compatExt spid="_x0000_s56403"/>
                </a:ext>
                <a:ext uri="{FF2B5EF4-FFF2-40B4-BE49-F238E27FC236}">
                  <a16:creationId xmlns:a16="http://schemas.microsoft.com/office/drawing/2014/main" id="{00000000-0008-0000-0100-000053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56404" name="Button 10324" hidden="1">
              <a:extLst>
                <a:ext uri="{63B3BB69-23CF-44E3-9099-C40C66FF867C}">
                  <a14:compatExt spid="_x0000_s56404"/>
                </a:ext>
                <a:ext uri="{FF2B5EF4-FFF2-40B4-BE49-F238E27FC236}">
                  <a16:creationId xmlns:a16="http://schemas.microsoft.com/office/drawing/2014/main" id="{00000000-0008-0000-0100-000054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56405" name="Button 10325" hidden="1">
              <a:extLst>
                <a:ext uri="{63B3BB69-23CF-44E3-9099-C40C66FF867C}">
                  <a14:compatExt spid="_x0000_s56405"/>
                </a:ext>
                <a:ext uri="{FF2B5EF4-FFF2-40B4-BE49-F238E27FC236}">
                  <a16:creationId xmlns:a16="http://schemas.microsoft.com/office/drawing/2014/main" id="{00000000-0008-0000-0100-000055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56406" name="Button 10326" hidden="1">
              <a:extLst>
                <a:ext uri="{63B3BB69-23CF-44E3-9099-C40C66FF867C}">
                  <a14:compatExt spid="_x0000_s56406"/>
                </a:ext>
                <a:ext uri="{FF2B5EF4-FFF2-40B4-BE49-F238E27FC236}">
                  <a16:creationId xmlns:a16="http://schemas.microsoft.com/office/drawing/2014/main" id="{00000000-0008-0000-0100-000056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56407" name="Button 10327" hidden="1">
              <a:extLst>
                <a:ext uri="{63B3BB69-23CF-44E3-9099-C40C66FF867C}">
                  <a14:compatExt spid="_x0000_s56407"/>
                </a:ext>
                <a:ext uri="{FF2B5EF4-FFF2-40B4-BE49-F238E27FC236}">
                  <a16:creationId xmlns:a16="http://schemas.microsoft.com/office/drawing/2014/main" id="{00000000-0008-0000-0100-000057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56408" name="Button 10328" hidden="1">
              <a:extLst>
                <a:ext uri="{63B3BB69-23CF-44E3-9099-C40C66FF867C}">
                  <a14:compatExt spid="_x0000_s56408"/>
                </a:ext>
                <a:ext uri="{FF2B5EF4-FFF2-40B4-BE49-F238E27FC236}">
                  <a16:creationId xmlns:a16="http://schemas.microsoft.com/office/drawing/2014/main" id="{00000000-0008-0000-0100-000058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56409" name="Button 10329" hidden="1">
              <a:extLst>
                <a:ext uri="{63B3BB69-23CF-44E3-9099-C40C66FF867C}">
                  <a14:compatExt spid="_x0000_s56409"/>
                </a:ext>
                <a:ext uri="{FF2B5EF4-FFF2-40B4-BE49-F238E27FC236}">
                  <a16:creationId xmlns:a16="http://schemas.microsoft.com/office/drawing/2014/main" id="{00000000-0008-0000-0100-000059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56410" name="Button 10330" hidden="1">
              <a:extLst>
                <a:ext uri="{63B3BB69-23CF-44E3-9099-C40C66FF867C}">
                  <a14:compatExt spid="_x0000_s56410"/>
                </a:ext>
                <a:ext uri="{FF2B5EF4-FFF2-40B4-BE49-F238E27FC236}">
                  <a16:creationId xmlns:a16="http://schemas.microsoft.com/office/drawing/2014/main" id="{00000000-0008-0000-0100-00005A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56411" name="Button 10331" hidden="1">
              <a:extLst>
                <a:ext uri="{63B3BB69-23CF-44E3-9099-C40C66FF867C}">
                  <a14:compatExt spid="_x0000_s56411"/>
                </a:ext>
                <a:ext uri="{FF2B5EF4-FFF2-40B4-BE49-F238E27FC236}">
                  <a16:creationId xmlns:a16="http://schemas.microsoft.com/office/drawing/2014/main" id="{00000000-0008-0000-0100-00005B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56412" name="Button 10332" hidden="1">
              <a:extLst>
                <a:ext uri="{63B3BB69-23CF-44E3-9099-C40C66FF867C}">
                  <a14:compatExt spid="_x0000_s56412"/>
                </a:ext>
                <a:ext uri="{FF2B5EF4-FFF2-40B4-BE49-F238E27FC236}">
                  <a16:creationId xmlns:a16="http://schemas.microsoft.com/office/drawing/2014/main" id="{00000000-0008-0000-0100-00005C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56413" name="Button 10333" hidden="1">
              <a:extLst>
                <a:ext uri="{63B3BB69-23CF-44E3-9099-C40C66FF867C}">
                  <a14:compatExt spid="_x0000_s56413"/>
                </a:ext>
                <a:ext uri="{FF2B5EF4-FFF2-40B4-BE49-F238E27FC236}">
                  <a16:creationId xmlns:a16="http://schemas.microsoft.com/office/drawing/2014/main" id="{00000000-0008-0000-0100-00005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56414" name="Button 10334" hidden="1">
              <a:extLst>
                <a:ext uri="{63B3BB69-23CF-44E3-9099-C40C66FF867C}">
                  <a14:compatExt spid="_x0000_s56414"/>
                </a:ext>
                <a:ext uri="{FF2B5EF4-FFF2-40B4-BE49-F238E27FC236}">
                  <a16:creationId xmlns:a16="http://schemas.microsoft.com/office/drawing/2014/main" id="{00000000-0008-0000-0100-00005E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56415" name="Button 10335" hidden="1">
              <a:extLst>
                <a:ext uri="{63B3BB69-23CF-44E3-9099-C40C66FF867C}">
                  <a14:compatExt spid="_x0000_s56415"/>
                </a:ext>
                <a:ext uri="{FF2B5EF4-FFF2-40B4-BE49-F238E27FC236}">
                  <a16:creationId xmlns:a16="http://schemas.microsoft.com/office/drawing/2014/main" id="{00000000-0008-0000-0100-00005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56416" name="Button 10336" hidden="1">
              <a:extLst>
                <a:ext uri="{63B3BB69-23CF-44E3-9099-C40C66FF867C}">
                  <a14:compatExt spid="_x0000_s56416"/>
                </a:ext>
                <a:ext uri="{FF2B5EF4-FFF2-40B4-BE49-F238E27FC236}">
                  <a16:creationId xmlns:a16="http://schemas.microsoft.com/office/drawing/2014/main" id="{00000000-0008-0000-0100-00006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56417" name="Button 10337" hidden="1">
              <a:extLst>
                <a:ext uri="{63B3BB69-23CF-44E3-9099-C40C66FF867C}">
                  <a14:compatExt spid="_x0000_s56417"/>
                </a:ext>
                <a:ext uri="{FF2B5EF4-FFF2-40B4-BE49-F238E27FC236}">
                  <a16:creationId xmlns:a16="http://schemas.microsoft.com/office/drawing/2014/main" id="{00000000-0008-0000-0100-00006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56418" name="Button 10338" hidden="1">
              <a:extLst>
                <a:ext uri="{63B3BB69-23CF-44E3-9099-C40C66FF867C}">
                  <a14:compatExt spid="_x0000_s56418"/>
                </a:ext>
                <a:ext uri="{FF2B5EF4-FFF2-40B4-BE49-F238E27FC236}">
                  <a16:creationId xmlns:a16="http://schemas.microsoft.com/office/drawing/2014/main" id="{00000000-0008-0000-0100-000062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56419" name="Button 10339" hidden="1">
              <a:extLst>
                <a:ext uri="{63B3BB69-23CF-44E3-9099-C40C66FF867C}">
                  <a14:compatExt spid="_x0000_s56419"/>
                </a:ext>
                <a:ext uri="{FF2B5EF4-FFF2-40B4-BE49-F238E27FC236}">
                  <a16:creationId xmlns:a16="http://schemas.microsoft.com/office/drawing/2014/main" id="{00000000-0008-0000-0100-000063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56420" name="Button 10340" hidden="1">
              <a:extLst>
                <a:ext uri="{63B3BB69-23CF-44E3-9099-C40C66FF867C}">
                  <a14:compatExt spid="_x0000_s56420"/>
                </a:ext>
                <a:ext uri="{FF2B5EF4-FFF2-40B4-BE49-F238E27FC236}">
                  <a16:creationId xmlns:a16="http://schemas.microsoft.com/office/drawing/2014/main" id="{00000000-0008-0000-0100-000064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56421" name="Button 10341" hidden="1">
              <a:extLst>
                <a:ext uri="{63B3BB69-23CF-44E3-9099-C40C66FF867C}">
                  <a14:compatExt spid="_x0000_s56421"/>
                </a:ext>
                <a:ext uri="{FF2B5EF4-FFF2-40B4-BE49-F238E27FC236}">
                  <a16:creationId xmlns:a16="http://schemas.microsoft.com/office/drawing/2014/main" id="{00000000-0008-0000-0100-000065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56422" name="Button 10342" hidden="1">
              <a:extLst>
                <a:ext uri="{63B3BB69-23CF-44E3-9099-C40C66FF867C}">
                  <a14:compatExt spid="_x0000_s56422"/>
                </a:ext>
                <a:ext uri="{FF2B5EF4-FFF2-40B4-BE49-F238E27FC236}">
                  <a16:creationId xmlns:a16="http://schemas.microsoft.com/office/drawing/2014/main" id="{00000000-0008-0000-0100-000066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56423" name="Button 10343" hidden="1">
              <a:extLst>
                <a:ext uri="{63B3BB69-23CF-44E3-9099-C40C66FF867C}">
                  <a14:compatExt spid="_x0000_s56423"/>
                </a:ext>
                <a:ext uri="{FF2B5EF4-FFF2-40B4-BE49-F238E27FC236}">
                  <a16:creationId xmlns:a16="http://schemas.microsoft.com/office/drawing/2014/main" id="{00000000-0008-0000-0100-000067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56424" name="Button 10344" hidden="1">
              <a:extLst>
                <a:ext uri="{63B3BB69-23CF-44E3-9099-C40C66FF867C}">
                  <a14:compatExt spid="_x0000_s56424"/>
                </a:ext>
                <a:ext uri="{FF2B5EF4-FFF2-40B4-BE49-F238E27FC236}">
                  <a16:creationId xmlns:a16="http://schemas.microsoft.com/office/drawing/2014/main" id="{00000000-0008-0000-0100-000068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56425" name="Button 10345" hidden="1">
              <a:extLst>
                <a:ext uri="{63B3BB69-23CF-44E3-9099-C40C66FF867C}">
                  <a14:compatExt spid="_x0000_s56425"/>
                </a:ext>
                <a:ext uri="{FF2B5EF4-FFF2-40B4-BE49-F238E27FC236}">
                  <a16:creationId xmlns:a16="http://schemas.microsoft.com/office/drawing/2014/main" id="{00000000-0008-0000-0100-000069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56426" name="Button 10346" hidden="1">
              <a:extLst>
                <a:ext uri="{63B3BB69-23CF-44E3-9099-C40C66FF867C}">
                  <a14:compatExt spid="_x0000_s56426"/>
                </a:ext>
                <a:ext uri="{FF2B5EF4-FFF2-40B4-BE49-F238E27FC236}">
                  <a16:creationId xmlns:a16="http://schemas.microsoft.com/office/drawing/2014/main" id="{00000000-0008-0000-0100-00006A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56427" name="Button 10347" hidden="1">
              <a:extLst>
                <a:ext uri="{63B3BB69-23CF-44E3-9099-C40C66FF867C}">
                  <a14:compatExt spid="_x0000_s56427"/>
                </a:ext>
                <a:ext uri="{FF2B5EF4-FFF2-40B4-BE49-F238E27FC236}">
                  <a16:creationId xmlns:a16="http://schemas.microsoft.com/office/drawing/2014/main" id="{00000000-0008-0000-0100-00006B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56428" name="Button 10348" hidden="1">
              <a:extLst>
                <a:ext uri="{63B3BB69-23CF-44E3-9099-C40C66FF867C}">
                  <a14:compatExt spid="_x0000_s56428"/>
                </a:ext>
                <a:ext uri="{FF2B5EF4-FFF2-40B4-BE49-F238E27FC236}">
                  <a16:creationId xmlns:a16="http://schemas.microsoft.com/office/drawing/2014/main" id="{00000000-0008-0000-0100-00006C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56429" name="Button 10349" hidden="1">
              <a:extLst>
                <a:ext uri="{63B3BB69-23CF-44E3-9099-C40C66FF867C}">
                  <a14:compatExt spid="_x0000_s56429"/>
                </a:ext>
                <a:ext uri="{FF2B5EF4-FFF2-40B4-BE49-F238E27FC236}">
                  <a16:creationId xmlns:a16="http://schemas.microsoft.com/office/drawing/2014/main" id="{00000000-0008-0000-0100-00006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56430" name="Button 10350" hidden="1">
              <a:extLst>
                <a:ext uri="{63B3BB69-23CF-44E3-9099-C40C66FF867C}">
                  <a14:compatExt spid="_x0000_s56430"/>
                </a:ext>
                <a:ext uri="{FF2B5EF4-FFF2-40B4-BE49-F238E27FC236}">
                  <a16:creationId xmlns:a16="http://schemas.microsoft.com/office/drawing/2014/main" id="{00000000-0008-0000-0100-00006E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56431" name="Button 10351" hidden="1">
              <a:extLst>
                <a:ext uri="{63B3BB69-23CF-44E3-9099-C40C66FF867C}">
                  <a14:compatExt spid="_x0000_s56431"/>
                </a:ext>
                <a:ext uri="{FF2B5EF4-FFF2-40B4-BE49-F238E27FC236}">
                  <a16:creationId xmlns:a16="http://schemas.microsoft.com/office/drawing/2014/main" id="{00000000-0008-0000-0100-00006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56432" name="Button 10352" hidden="1">
              <a:extLst>
                <a:ext uri="{63B3BB69-23CF-44E3-9099-C40C66FF867C}">
                  <a14:compatExt spid="_x0000_s56432"/>
                </a:ext>
                <a:ext uri="{FF2B5EF4-FFF2-40B4-BE49-F238E27FC236}">
                  <a16:creationId xmlns:a16="http://schemas.microsoft.com/office/drawing/2014/main" id="{00000000-0008-0000-0100-00007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56433" name="Button 10353" hidden="1">
              <a:extLst>
                <a:ext uri="{63B3BB69-23CF-44E3-9099-C40C66FF867C}">
                  <a14:compatExt spid="_x0000_s56433"/>
                </a:ext>
                <a:ext uri="{FF2B5EF4-FFF2-40B4-BE49-F238E27FC236}">
                  <a16:creationId xmlns:a16="http://schemas.microsoft.com/office/drawing/2014/main" id="{00000000-0008-0000-0100-00007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56434" name="Button 10354" hidden="1">
              <a:extLst>
                <a:ext uri="{63B3BB69-23CF-44E3-9099-C40C66FF867C}">
                  <a14:compatExt spid="_x0000_s56434"/>
                </a:ext>
                <a:ext uri="{FF2B5EF4-FFF2-40B4-BE49-F238E27FC236}">
                  <a16:creationId xmlns:a16="http://schemas.microsoft.com/office/drawing/2014/main" id="{00000000-0008-0000-0100-000072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56435" name="Button 10355" hidden="1">
              <a:extLst>
                <a:ext uri="{63B3BB69-23CF-44E3-9099-C40C66FF867C}">
                  <a14:compatExt spid="_x0000_s56435"/>
                </a:ext>
                <a:ext uri="{FF2B5EF4-FFF2-40B4-BE49-F238E27FC236}">
                  <a16:creationId xmlns:a16="http://schemas.microsoft.com/office/drawing/2014/main" id="{00000000-0008-0000-0100-000073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56436" name="Button 10356" hidden="1">
              <a:extLst>
                <a:ext uri="{63B3BB69-23CF-44E3-9099-C40C66FF867C}">
                  <a14:compatExt spid="_x0000_s56436"/>
                </a:ext>
                <a:ext uri="{FF2B5EF4-FFF2-40B4-BE49-F238E27FC236}">
                  <a16:creationId xmlns:a16="http://schemas.microsoft.com/office/drawing/2014/main" id="{00000000-0008-0000-0100-000074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56437" name="Button 10357" hidden="1">
              <a:extLst>
                <a:ext uri="{63B3BB69-23CF-44E3-9099-C40C66FF867C}">
                  <a14:compatExt spid="_x0000_s56437"/>
                </a:ext>
                <a:ext uri="{FF2B5EF4-FFF2-40B4-BE49-F238E27FC236}">
                  <a16:creationId xmlns:a16="http://schemas.microsoft.com/office/drawing/2014/main" id="{00000000-0008-0000-0100-000075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56438" name="Button 10358" hidden="1">
              <a:extLst>
                <a:ext uri="{63B3BB69-23CF-44E3-9099-C40C66FF867C}">
                  <a14:compatExt spid="_x0000_s56438"/>
                </a:ext>
                <a:ext uri="{FF2B5EF4-FFF2-40B4-BE49-F238E27FC236}">
                  <a16:creationId xmlns:a16="http://schemas.microsoft.com/office/drawing/2014/main" id="{00000000-0008-0000-0100-000076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56439" name="Button 10359" hidden="1">
              <a:extLst>
                <a:ext uri="{63B3BB69-23CF-44E3-9099-C40C66FF867C}">
                  <a14:compatExt spid="_x0000_s56439"/>
                </a:ext>
                <a:ext uri="{FF2B5EF4-FFF2-40B4-BE49-F238E27FC236}">
                  <a16:creationId xmlns:a16="http://schemas.microsoft.com/office/drawing/2014/main" id="{00000000-0008-0000-0100-000077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56440" name="Button 10360" hidden="1">
              <a:extLst>
                <a:ext uri="{63B3BB69-23CF-44E3-9099-C40C66FF867C}">
                  <a14:compatExt spid="_x0000_s56440"/>
                </a:ext>
                <a:ext uri="{FF2B5EF4-FFF2-40B4-BE49-F238E27FC236}">
                  <a16:creationId xmlns:a16="http://schemas.microsoft.com/office/drawing/2014/main" id="{00000000-0008-0000-0100-000078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56441" name="Button 10361" hidden="1">
              <a:extLst>
                <a:ext uri="{63B3BB69-23CF-44E3-9099-C40C66FF867C}">
                  <a14:compatExt spid="_x0000_s56441"/>
                </a:ext>
                <a:ext uri="{FF2B5EF4-FFF2-40B4-BE49-F238E27FC236}">
                  <a16:creationId xmlns:a16="http://schemas.microsoft.com/office/drawing/2014/main" id="{00000000-0008-0000-0100-000079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56442" name="Button 10362" hidden="1">
              <a:extLst>
                <a:ext uri="{63B3BB69-23CF-44E3-9099-C40C66FF867C}">
                  <a14:compatExt spid="_x0000_s56442"/>
                </a:ext>
                <a:ext uri="{FF2B5EF4-FFF2-40B4-BE49-F238E27FC236}">
                  <a16:creationId xmlns:a16="http://schemas.microsoft.com/office/drawing/2014/main" id="{00000000-0008-0000-0100-00007A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56443" name="Button 10363" hidden="1">
              <a:extLst>
                <a:ext uri="{63B3BB69-23CF-44E3-9099-C40C66FF867C}">
                  <a14:compatExt spid="_x0000_s56443"/>
                </a:ext>
                <a:ext uri="{FF2B5EF4-FFF2-40B4-BE49-F238E27FC236}">
                  <a16:creationId xmlns:a16="http://schemas.microsoft.com/office/drawing/2014/main" id="{00000000-0008-0000-0100-00007B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56444" name="Button 10364" hidden="1">
              <a:extLst>
                <a:ext uri="{63B3BB69-23CF-44E3-9099-C40C66FF867C}">
                  <a14:compatExt spid="_x0000_s56444"/>
                </a:ext>
                <a:ext uri="{FF2B5EF4-FFF2-40B4-BE49-F238E27FC236}">
                  <a16:creationId xmlns:a16="http://schemas.microsoft.com/office/drawing/2014/main" id="{00000000-0008-0000-0100-00007C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56445" name="Button 10365" hidden="1">
              <a:extLst>
                <a:ext uri="{63B3BB69-23CF-44E3-9099-C40C66FF867C}">
                  <a14:compatExt spid="_x0000_s56445"/>
                </a:ext>
                <a:ext uri="{FF2B5EF4-FFF2-40B4-BE49-F238E27FC236}">
                  <a16:creationId xmlns:a16="http://schemas.microsoft.com/office/drawing/2014/main" id="{00000000-0008-0000-0100-00007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56446" name="Button 10366" hidden="1">
              <a:extLst>
                <a:ext uri="{63B3BB69-23CF-44E3-9099-C40C66FF867C}">
                  <a14:compatExt spid="_x0000_s56446"/>
                </a:ext>
                <a:ext uri="{FF2B5EF4-FFF2-40B4-BE49-F238E27FC236}">
                  <a16:creationId xmlns:a16="http://schemas.microsoft.com/office/drawing/2014/main" id="{00000000-0008-0000-0100-00007E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56447" name="Button 10367" hidden="1">
              <a:extLst>
                <a:ext uri="{63B3BB69-23CF-44E3-9099-C40C66FF867C}">
                  <a14:compatExt spid="_x0000_s56447"/>
                </a:ext>
                <a:ext uri="{FF2B5EF4-FFF2-40B4-BE49-F238E27FC236}">
                  <a16:creationId xmlns:a16="http://schemas.microsoft.com/office/drawing/2014/main" id="{00000000-0008-0000-0100-00007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56448" name="Button 10368" hidden="1">
              <a:extLst>
                <a:ext uri="{63B3BB69-23CF-44E3-9099-C40C66FF867C}">
                  <a14:compatExt spid="_x0000_s56448"/>
                </a:ext>
                <a:ext uri="{FF2B5EF4-FFF2-40B4-BE49-F238E27FC236}">
                  <a16:creationId xmlns:a16="http://schemas.microsoft.com/office/drawing/2014/main" id="{00000000-0008-0000-0100-00008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56449" name="Button 10369" hidden="1">
              <a:extLst>
                <a:ext uri="{63B3BB69-23CF-44E3-9099-C40C66FF867C}">
                  <a14:compatExt spid="_x0000_s56449"/>
                </a:ext>
                <a:ext uri="{FF2B5EF4-FFF2-40B4-BE49-F238E27FC236}">
                  <a16:creationId xmlns:a16="http://schemas.microsoft.com/office/drawing/2014/main" id="{00000000-0008-0000-0100-00008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56450" name="Button 10370" hidden="1">
              <a:extLst>
                <a:ext uri="{63B3BB69-23CF-44E3-9099-C40C66FF867C}">
                  <a14:compatExt spid="_x0000_s56450"/>
                </a:ext>
                <a:ext uri="{FF2B5EF4-FFF2-40B4-BE49-F238E27FC236}">
                  <a16:creationId xmlns:a16="http://schemas.microsoft.com/office/drawing/2014/main" id="{00000000-0008-0000-0100-000082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56451" name="Button 10371" hidden="1">
              <a:extLst>
                <a:ext uri="{63B3BB69-23CF-44E3-9099-C40C66FF867C}">
                  <a14:compatExt spid="_x0000_s56451"/>
                </a:ext>
                <a:ext uri="{FF2B5EF4-FFF2-40B4-BE49-F238E27FC236}">
                  <a16:creationId xmlns:a16="http://schemas.microsoft.com/office/drawing/2014/main" id="{00000000-0008-0000-0100-000083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56452" name="Button 10372" hidden="1">
              <a:extLst>
                <a:ext uri="{63B3BB69-23CF-44E3-9099-C40C66FF867C}">
                  <a14:compatExt spid="_x0000_s56452"/>
                </a:ext>
                <a:ext uri="{FF2B5EF4-FFF2-40B4-BE49-F238E27FC236}">
                  <a16:creationId xmlns:a16="http://schemas.microsoft.com/office/drawing/2014/main" id="{00000000-0008-0000-0100-000084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56505" name="Button 10425" hidden="1">
              <a:extLst>
                <a:ext uri="{63B3BB69-23CF-44E3-9099-C40C66FF867C}">
                  <a14:compatExt spid="_x0000_s56505"/>
                </a:ext>
                <a:ext uri="{FF2B5EF4-FFF2-40B4-BE49-F238E27FC236}">
                  <a16:creationId xmlns:a16="http://schemas.microsoft.com/office/drawing/2014/main" id="{00000000-0008-0000-0100-0000B9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56506" name="Button 10426" hidden="1">
              <a:extLst>
                <a:ext uri="{63B3BB69-23CF-44E3-9099-C40C66FF867C}">
                  <a14:compatExt spid="_x0000_s56506"/>
                </a:ext>
                <a:ext uri="{FF2B5EF4-FFF2-40B4-BE49-F238E27FC236}">
                  <a16:creationId xmlns:a16="http://schemas.microsoft.com/office/drawing/2014/main" id="{00000000-0008-0000-0100-0000BA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56507" name="Button 10427" hidden="1">
              <a:extLst>
                <a:ext uri="{63B3BB69-23CF-44E3-9099-C40C66FF867C}">
                  <a14:compatExt spid="_x0000_s56507"/>
                </a:ext>
                <a:ext uri="{FF2B5EF4-FFF2-40B4-BE49-F238E27FC236}">
                  <a16:creationId xmlns:a16="http://schemas.microsoft.com/office/drawing/2014/main" id="{00000000-0008-0000-0100-0000BBD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56508" name="Button 10428" hidden="1">
              <a:extLst>
                <a:ext uri="{63B3BB69-23CF-44E3-9099-C40C66FF867C}">
                  <a14:compatExt spid="_x0000_s56508"/>
                </a:ext>
                <a:ext uri="{FF2B5EF4-FFF2-40B4-BE49-F238E27FC236}">
                  <a16:creationId xmlns:a16="http://schemas.microsoft.com/office/drawing/2014/main" id="{00000000-0008-0000-0100-0000BC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56509" name="Button 10429" hidden="1">
              <a:extLst>
                <a:ext uri="{63B3BB69-23CF-44E3-9099-C40C66FF867C}">
                  <a14:compatExt spid="_x0000_s56509"/>
                </a:ext>
                <a:ext uri="{FF2B5EF4-FFF2-40B4-BE49-F238E27FC236}">
                  <a16:creationId xmlns:a16="http://schemas.microsoft.com/office/drawing/2014/main" id="{00000000-0008-0000-0100-0000B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56510" name="Button 10430" hidden="1">
              <a:extLst>
                <a:ext uri="{63B3BB69-23CF-44E3-9099-C40C66FF867C}">
                  <a14:compatExt spid="_x0000_s56510"/>
                </a:ext>
                <a:ext uri="{FF2B5EF4-FFF2-40B4-BE49-F238E27FC236}">
                  <a16:creationId xmlns:a16="http://schemas.microsoft.com/office/drawing/2014/main" id="{00000000-0008-0000-0100-0000BE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56511" name="Button 10431" hidden="1">
              <a:extLst>
                <a:ext uri="{63B3BB69-23CF-44E3-9099-C40C66FF867C}">
                  <a14:compatExt spid="_x0000_s56511"/>
                </a:ext>
                <a:ext uri="{FF2B5EF4-FFF2-40B4-BE49-F238E27FC236}">
                  <a16:creationId xmlns:a16="http://schemas.microsoft.com/office/drawing/2014/main" id="{00000000-0008-0000-0100-0000B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56512" name="Button 10432" hidden="1">
              <a:extLst>
                <a:ext uri="{63B3BB69-23CF-44E3-9099-C40C66FF867C}">
                  <a14:compatExt spid="_x0000_s56512"/>
                </a:ext>
                <a:ext uri="{FF2B5EF4-FFF2-40B4-BE49-F238E27FC236}">
                  <a16:creationId xmlns:a16="http://schemas.microsoft.com/office/drawing/2014/main" id="{00000000-0008-0000-0100-0000C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56513" name="Button 10433" hidden="1">
              <a:extLst>
                <a:ext uri="{63B3BB69-23CF-44E3-9099-C40C66FF867C}">
                  <a14:compatExt spid="_x0000_s56513"/>
                </a:ext>
                <a:ext uri="{FF2B5EF4-FFF2-40B4-BE49-F238E27FC236}">
                  <a16:creationId xmlns:a16="http://schemas.microsoft.com/office/drawing/2014/main" id="{00000000-0008-0000-0100-0000C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56514" name="Button 10434" hidden="1">
              <a:extLst>
                <a:ext uri="{63B3BB69-23CF-44E3-9099-C40C66FF867C}">
                  <a14:compatExt spid="_x0000_s56514"/>
                </a:ext>
                <a:ext uri="{FF2B5EF4-FFF2-40B4-BE49-F238E27FC236}">
                  <a16:creationId xmlns:a16="http://schemas.microsoft.com/office/drawing/2014/main" id="{00000000-0008-0000-0100-0000C2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56516" name="Button 10436" hidden="1">
              <a:extLst>
                <a:ext uri="{63B3BB69-23CF-44E3-9099-C40C66FF867C}">
                  <a14:compatExt spid="_x0000_s56516"/>
                </a:ext>
                <a:ext uri="{FF2B5EF4-FFF2-40B4-BE49-F238E27FC236}">
                  <a16:creationId xmlns:a16="http://schemas.microsoft.com/office/drawing/2014/main" id="{00000000-0008-0000-0100-0000C4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56517" name="Button 10437" hidden="1">
              <a:extLst>
                <a:ext uri="{63B3BB69-23CF-44E3-9099-C40C66FF867C}">
                  <a14:compatExt spid="_x0000_s56517"/>
                </a:ext>
                <a:ext uri="{FF2B5EF4-FFF2-40B4-BE49-F238E27FC236}">
                  <a16:creationId xmlns:a16="http://schemas.microsoft.com/office/drawing/2014/main" id="{00000000-0008-0000-0100-0000C5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56518" name="Button 10438" hidden="1">
              <a:extLst>
                <a:ext uri="{63B3BB69-23CF-44E3-9099-C40C66FF867C}">
                  <a14:compatExt spid="_x0000_s56518"/>
                </a:ext>
                <a:ext uri="{FF2B5EF4-FFF2-40B4-BE49-F238E27FC236}">
                  <a16:creationId xmlns:a16="http://schemas.microsoft.com/office/drawing/2014/main" id="{00000000-0008-0000-0100-0000C6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56540" name="Button 10460" hidden="1">
              <a:extLst>
                <a:ext uri="{63B3BB69-23CF-44E3-9099-C40C66FF867C}">
                  <a14:compatExt spid="_x0000_s56540"/>
                </a:ext>
                <a:ext uri="{FF2B5EF4-FFF2-40B4-BE49-F238E27FC236}">
                  <a16:creationId xmlns:a16="http://schemas.microsoft.com/office/drawing/2014/main" id="{00000000-0008-0000-0100-0000DC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56541" name="Button 10461" hidden="1">
              <a:extLst>
                <a:ext uri="{63B3BB69-23CF-44E3-9099-C40C66FF867C}">
                  <a14:compatExt spid="_x0000_s56541"/>
                </a:ext>
                <a:ext uri="{FF2B5EF4-FFF2-40B4-BE49-F238E27FC236}">
                  <a16:creationId xmlns:a16="http://schemas.microsoft.com/office/drawing/2014/main" id="{00000000-0008-0000-0100-0000DD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56542" name="Button 10462" hidden="1">
              <a:extLst>
                <a:ext uri="{63B3BB69-23CF-44E3-9099-C40C66FF867C}">
                  <a14:compatExt spid="_x0000_s56542"/>
                </a:ext>
                <a:ext uri="{FF2B5EF4-FFF2-40B4-BE49-F238E27FC236}">
                  <a16:creationId xmlns:a16="http://schemas.microsoft.com/office/drawing/2014/main" id="{00000000-0008-0000-0100-0000DED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56543" name="Button 10463" hidden="1">
              <a:extLst>
                <a:ext uri="{63B3BB69-23CF-44E3-9099-C40C66FF867C}">
                  <a14:compatExt spid="_x0000_s56543"/>
                </a:ext>
                <a:ext uri="{FF2B5EF4-FFF2-40B4-BE49-F238E27FC236}">
                  <a16:creationId xmlns:a16="http://schemas.microsoft.com/office/drawing/2014/main" id="{00000000-0008-0000-0100-0000DF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56544" name="Button 10464" hidden="1">
              <a:extLst>
                <a:ext uri="{63B3BB69-23CF-44E3-9099-C40C66FF867C}">
                  <a14:compatExt spid="_x0000_s56544"/>
                </a:ext>
                <a:ext uri="{FF2B5EF4-FFF2-40B4-BE49-F238E27FC236}">
                  <a16:creationId xmlns:a16="http://schemas.microsoft.com/office/drawing/2014/main" id="{00000000-0008-0000-0100-0000E0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56545" name="Button 10465" hidden="1">
              <a:extLst>
                <a:ext uri="{63B3BB69-23CF-44E3-9099-C40C66FF867C}">
                  <a14:compatExt spid="_x0000_s56545"/>
                </a:ext>
                <a:ext uri="{FF2B5EF4-FFF2-40B4-BE49-F238E27FC236}">
                  <a16:creationId xmlns:a16="http://schemas.microsoft.com/office/drawing/2014/main" id="{00000000-0008-0000-0100-0000E1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56565" name="Button 10485" hidden="1">
              <a:extLst>
                <a:ext uri="{63B3BB69-23CF-44E3-9099-C40C66FF867C}">
                  <a14:compatExt spid="_x0000_s56565"/>
                </a:ext>
                <a:ext uri="{FF2B5EF4-FFF2-40B4-BE49-F238E27FC236}">
                  <a16:creationId xmlns:a16="http://schemas.microsoft.com/office/drawing/2014/main" id="{00000000-0008-0000-0100-0000F5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56566" name="Button 10486" hidden="1">
              <a:extLst>
                <a:ext uri="{63B3BB69-23CF-44E3-9099-C40C66FF867C}">
                  <a14:compatExt spid="_x0000_s56566"/>
                </a:ext>
                <a:ext uri="{FF2B5EF4-FFF2-40B4-BE49-F238E27FC236}">
                  <a16:creationId xmlns:a16="http://schemas.microsoft.com/office/drawing/2014/main" id="{00000000-0008-0000-0100-0000F6D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56567" name="Button 10487" hidden="1">
              <a:extLst>
                <a:ext uri="{63B3BB69-23CF-44E3-9099-C40C66FF867C}">
                  <a14:compatExt spid="_x0000_s56567"/>
                </a:ext>
                <a:ext uri="{FF2B5EF4-FFF2-40B4-BE49-F238E27FC236}">
                  <a16:creationId xmlns:a16="http://schemas.microsoft.com/office/drawing/2014/main" id="{00000000-0008-0000-0100-0000F7D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56588" name="Button 10508" hidden="1">
              <a:extLst>
                <a:ext uri="{63B3BB69-23CF-44E3-9099-C40C66FF867C}">
                  <a14:compatExt spid="_x0000_s56588"/>
                </a:ext>
                <a:ext uri="{FF2B5EF4-FFF2-40B4-BE49-F238E27FC236}">
                  <a16:creationId xmlns:a16="http://schemas.microsoft.com/office/drawing/2014/main" id="{00000000-0008-0000-0100-00000C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56589" name="Button 10509" hidden="1">
              <a:extLst>
                <a:ext uri="{63B3BB69-23CF-44E3-9099-C40C66FF867C}">
                  <a14:compatExt spid="_x0000_s56589"/>
                </a:ext>
                <a:ext uri="{FF2B5EF4-FFF2-40B4-BE49-F238E27FC236}">
                  <a16:creationId xmlns:a16="http://schemas.microsoft.com/office/drawing/2014/main" id="{00000000-0008-0000-0100-00000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56590" name="Button 10510" hidden="1">
              <a:extLst>
                <a:ext uri="{63B3BB69-23CF-44E3-9099-C40C66FF867C}">
                  <a14:compatExt spid="_x0000_s56590"/>
                </a:ext>
                <a:ext uri="{FF2B5EF4-FFF2-40B4-BE49-F238E27FC236}">
                  <a16:creationId xmlns:a16="http://schemas.microsoft.com/office/drawing/2014/main" id="{00000000-0008-0000-0100-00000E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56591" name="Button 10511" hidden="1">
              <a:extLst>
                <a:ext uri="{63B3BB69-23CF-44E3-9099-C40C66FF867C}">
                  <a14:compatExt spid="_x0000_s56591"/>
                </a:ext>
                <a:ext uri="{FF2B5EF4-FFF2-40B4-BE49-F238E27FC236}">
                  <a16:creationId xmlns:a16="http://schemas.microsoft.com/office/drawing/2014/main" id="{00000000-0008-0000-0100-00000F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56592" name="Button 10512" hidden="1">
              <a:extLst>
                <a:ext uri="{63B3BB69-23CF-44E3-9099-C40C66FF867C}">
                  <a14:compatExt spid="_x0000_s56592"/>
                </a:ext>
                <a:ext uri="{FF2B5EF4-FFF2-40B4-BE49-F238E27FC236}">
                  <a16:creationId xmlns:a16="http://schemas.microsoft.com/office/drawing/2014/main" id="{00000000-0008-0000-0100-000010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56593" name="Button 10513" hidden="1">
              <a:extLst>
                <a:ext uri="{63B3BB69-23CF-44E3-9099-C40C66FF867C}">
                  <a14:compatExt spid="_x0000_s56593"/>
                </a:ext>
                <a:ext uri="{FF2B5EF4-FFF2-40B4-BE49-F238E27FC236}">
                  <a16:creationId xmlns:a16="http://schemas.microsoft.com/office/drawing/2014/main" id="{00000000-0008-0000-0100-00001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56594" name="Button 10514" hidden="1">
              <a:extLst>
                <a:ext uri="{63B3BB69-23CF-44E3-9099-C40C66FF867C}">
                  <a14:compatExt spid="_x0000_s56594"/>
                </a:ext>
                <a:ext uri="{FF2B5EF4-FFF2-40B4-BE49-F238E27FC236}">
                  <a16:creationId xmlns:a16="http://schemas.microsoft.com/office/drawing/2014/main" id="{00000000-0008-0000-0100-000012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56595" name="Button 10515" hidden="1">
              <a:extLst>
                <a:ext uri="{63B3BB69-23CF-44E3-9099-C40C66FF867C}">
                  <a14:compatExt spid="_x0000_s56595"/>
                </a:ext>
                <a:ext uri="{FF2B5EF4-FFF2-40B4-BE49-F238E27FC236}">
                  <a16:creationId xmlns:a16="http://schemas.microsoft.com/office/drawing/2014/main" id="{00000000-0008-0000-0100-00001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56596" name="Button 10516" hidden="1">
              <a:extLst>
                <a:ext uri="{63B3BB69-23CF-44E3-9099-C40C66FF867C}">
                  <a14:compatExt spid="_x0000_s56596"/>
                </a:ext>
                <a:ext uri="{FF2B5EF4-FFF2-40B4-BE49-F238E27FC236}">
                  <a16:creationId xmlns:a16="http://schemas.microsoft.com/office/drawing/2014/main" id="{00000000-0008-0000-0100-00001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56597" name="Button 10517" hidden="1">
              <a:extLst>
                <a:ext uri="{63B3BB69-23CF-44E3-9099-C40C66FF867C}">
                  <a14:compatExt spid="_x0000_s56597"/>
                </a:ext>
                <a:ext uri="{FF2B5EF4-FFF2-40B4-BE49-F238E27FC236}">
                  <a16:creationId xmlns:a16="http://schemas.microsoft.com/office/drawing/2014/main" id="{00000000-0008-0000-0100-00001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56598" name="Button 10518" hidden="1">
              <a:extLst>
                <a:ext uri="{63B3BB69-23CF-44E3-9099-C40C66FF867C}">
                  <a14:compatExt spid="_x0000_s56598"/>
                </a:ext>
                <a:ext uri="{FF2B5EF4-FFF2-40B4-BE49-F238E27FC236}">
                  <a16:creationId xmlns:a16="http://schemas.microsoft.com/office/drawing/2014/main" id="{00000000-0008-0000-0100-00001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56599" name="Button 10519" hidden="1">
              <a:extLst>
                <a:ext uri="{63B3BB69-23CF-44E3-9099-C40C66FF867C}">
                  <a14:compatExt spid="_x0000_s56599"/>
                </a:ext>
                <a:ext uri="{FF2B5EF4-FFF2-40B4-BE49-F238E27FC236}">
                  <a16:creationId xmlns:a16="http://schemas.microsoft.com/office/drawing/2014/main" id="{00000000-0008-0000-0100-00001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56620" name="Button 10540" hidden="1">
              <a:extLst>
                <a:ext uri="{63B3BB69-23CF-44E3-9099-C40C66FF867C}">
                  <a14:compatExt spid="_x0000_s56620"/>
                </a:ext>
                <a:ext uri="{FF2B5EF4-FFF2-40B4-BE49-F238E27FC236}">
                  <a16:creationId xmlns:a16="http://schemas.microsoft.com/office/drawing/2014/main" id="{00000000-0008-0000-0100-00002C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56621" name="Button 10541" hidden="1">
              <a:extLst>
                <a:ext uri="{63B3BB69-23CF-44E3-9099-C40C66FF867C}">
                  <a14:compatExt spid="_x0000_s56621"/>
                </a:ext>
                <a:ext uri="{FF2B5EF4-FFF2-40B4-BE49-F238E27FC236}">
                  <a16:creationId xmlns:a16="http://schemas.microsoft.com/office/drawing/2014/main" id="{00000000-0008-0000-0100-00002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56622" name="Button 10542" hidden="1">
              <a:extLst>
                <a:ext uri="{63B3BB69-23CF-44E3-9099-C40C66FF867C}">
                  <a14:compatExt spid="_x0000_s56622"/>
                </a:ext>
                <a:ext uri="{FF2B5EF4-FFF2-40B4-BE49-F238E27FC236}">
                  <a16:creationId xmlns:a16="http://schemas.microsoft.com/office/drawing/2014/main" id="{00000000-0008-0000-0100-00002E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56623" name="Button 10543" hidden="1">
              <a:extLst>
                <a:ext uri="{63B3BB69-23CF-44E3-9099-C40C66FF867C}">
                  <a14:compatExt spid="_x0000_s56623"/>
                </a:ext>
                <a:ext uri="{FF2B5EF4-FFF2-40B4-BE49-F238E27FC236}">
                  <a16:creationId xmlns:a16="http://schemas.microsoft.com/office/drawing/2014/main" id="{00000000-0008-0000-0100-00002F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56624" name="Button 10544" hidden="1">
              <a:extLst>
                <a:ext uri="{63B3BB69-23CF-44E3-9099-C40C66FF867C}">
                  <a14:compatExt spid="_x0000_s56624"/>
                </a:ext>
                <a:ext uri="{FF2B5EF4-FFF2-40B4-BE49-F238E27FC236}">
                  <a16:creationId xmlns:a16="http://schemas.microsoft.com/office/drawing/2014/main" id="{00000000-0008-0000-0100-000030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56625" name="Button 10545" hidden="1">
              <a:extLst>
                <a:ext uri="{63B3BB69-23CF-44E3-9099-C40C66FF867C}">
                  <a14:compatExt spid="_x0000_s56625"/>
                </a:ext>
                <a:ext uri="{FF2B5EF4-FFF2-40B4-BE49-F238E27FC236}">
                  <a16:creationId xmlns:a16="http://schemas.microsoft.com/office/drawing/2014/main" id="{00000000-0008-0000-0100-00003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56668" name="Button 10588" hidden="1">
              <a:extLst>
                <a:ext uri="{63B3BB69-23CF-44E3-9099-C40C66FF867C}">
                  <a14:compatExt spid="_x0000_s56668"/>
                </a:ext>
                <a:ext uri="{FF2B5EF4-FFF2-40B4-BE49-F238E27FC236}">
                  <a16:creationId xmlns:a16="http://schemas.microsoft.com/office/drawing/2014/main" id="{00000000-0008-0000-0100-00005C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56669" name="Button 10589" hidden="1">
              <a:extLst>
                <a:ext uri="{63B3BB69-23CF-44E3-9099-C40C66FF867C}">
                  <a14:compatExt spid="_x0000_s56669"/>
                </a:ext>
                <a:ext uri="{FF2B5EF4-FFF2-40B4-BE49-F238E27FC236}">
                  <a16:creationId xmlns:a16="http://schemas.microsoft.com/office/drawing/2014/main" id="{00000000-0008-0000-0100-00005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56670" name="Button 10590" hidden="1">
              <a:extLst>
                <a:ext uri="{63B3BB69-23CF-44E3-9099-C40C66FF867C}">
                  <a14:compatExt spid="_x0000_s56670"/>
                </a:ext>
                <a:ext uri="{FF2B5EF4-FFF2-40B4-BE49-F238E27FC236}">
                  <a16:creationId xmlns:a16="http://schemas.microsoft.com/office/drawing/2014/main" id="{00000000-0008-0000-0100-00005E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56689" name="Button 10609" hidden="1">
              <a:extLst>
                <a:ext uri="{63B3BB69-23CF-44E3-9099-C40C66FF867C}">
                  <a14:compatExt spid="_x0000_s56689"/>
                </a:ext>
                <a:ext uri="{FF2B5EF4-FFF2-40B4-BE49-F238E27FC236}">
                  <a16:creationId xmlns:a16="http://schemas.microsoft.com/office/drawing/2014/main" id="{00000000-0008-0000-0100-000071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56690" name="Button 10610" hidden="1">
              <a:extLst>
                <a:ext uri="{63B3BB69-23CF-44E3-9099-C40C66FF867C}">
                  <a14:compatExt spid="_x0000_s56690"/>
                </a:ext>
                <a:ext uri="{FF2B5EF4-FFF2-40B4-BE49-F238E27FC236}">
                  <a16:creationId xmlns:a16="http://schemas.microsoft.com/office/drawing/2014/main" id="{00000000-0008-0000-0100-000072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56691" name="Button 10611" hidden="1">
              <a:extLst>
                <a:ext uri="{63B3BB69-23CF-44E3-9099-C40C66FF867C}">
                  <a14:compatExt spid="_x0000_s56691"/>
                </a:ext>
                <a:ext uri="{FF2B5EF4-FFF2-40B4-BE49-F238E27FC236}">
                  <a16:creationId xmlns:a16="http://schemas.microsoft.com/office/drawing/2014/main" id="{00000000-0008-0000-0100-000073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56692" name="Button 10612" hidden="1">
              <a:extLst>
                <a:ext uri="{63B3BB69-23CF-44E3-9099-C40C66FF867C}">
                  <a14:compatExt spid="_x0000_s56692"/>
                </a:ext>
                <a:ext uri="{FF2B5EF4-FFF2-40B4-BE49-F238E27FC236}">
                  <a16:creationId xmlns:a16="http://schemas.microsoft.com/office/drawing/2014/main" id="{00000000-0008-0000-0100-00007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56693" name="Button 10613" hidden="1">
              <a:extLst>
                <a:ext uri="{63B3BB69-23CF-44E3-9099-C40C66FF867C}">
                  <a14:compatExt spid="_x0000_s56693"/>
                </a:ext>
                <a:ext uri="{FF2B5EF4-FFF2-40B4-BE49-F238E27FC236}">
                  <a16:creationId xmlns:a16="http://schemas.microsoft.com/office/drawing/2014/main" id="{00000000-0008-0000-0100-00007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56694" name="Button 10614" hidden="1">
              <a:extLst>
                <a:ext uri="{63B3BB69-23CF-44E3-9099-C40C66FF867C}">
                  <a14:compatExt spid="_x0000_s56694"/>
                </a:ext>
                <a:ext uri="{FF2B5EF4-FFF2-40B4-BE49-F238E27FC236}">
                  <a16:creationId xmlns:a16="http://schemas.microsoft.com/office/drawing/2014/main" id="{00000000-0008-0000-0100-00007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56695" name="Button 10615" hidden="1">
              <a:extLst>
                <a:ext uri="{63B3BB69-23CF-44E3-9099-C40C66FF867C}">
                  <a14:compatExt spid="_x0000_s56695"/>
                </a:ext>
                <a:ext uri="{FF2B5EF4-FFF2-40B4-BE49-F238E27FC236}">
                  <a16:creationId xmlns:a16="http://schemas.microsoft.com/office/drawing/2014/main" id="{00000000-0008-0000-0100-00007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56696" name="Button 10616" hidden="1">
              <a:extLst>
                <a:ext uri="{63B3BB69-23CF-44E3-9099-C40C66FF867C}">
                  <a14:compatExt spid="_x0000_s56696"/>
                </a:ext>
                <a:ext uri="{FF2B5EF4-FFF2-40B4-BE49-F238E27FC236}">
                  <a16:creationId xmlns:a16="http://schemas.microsoft.com/office/drawing/2014/main" id="{00000000-0008-0000-0100-00007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56697" name="Button 10617" hidden="1">
              <a:extLst>
                <a:ext uri="{63B3BB69-23CF-44E3-9099-C40C66FF867C}">
                  <a14:compatExt spid="_x0000_s56697"/>
                </a:ext>
                <a:ext uri="{FF2B5EF4-FFF2-40B4-BE49-F238E27FC236}">
                  <a16:creationId xmlns:a16="http://schemas.microsoft.com/office/drawing/2014/main" id="{00000000-0008-0000-0100-00007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56698" name="Button 10618" hidden="1">
              <a:extLst>
                <a:ext uri="{63B3BB69-23CF-44E3-9099-C40C66FF867C}">
                  <a14:compatExt spid="_x0000_s56698"/>
                </a:ext>
                <a:ext uri="{FF2B5EF4-FFF2-40B4-BE49-F238E27FC236}">
                  <a16:creationId xmlns:a16="http://schemas.microsoft.com/office/drawing/2014/main" id="{00000000-0008-0000-0100-00007A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56699" name="Button 10619" hidden="1">
              <a:extLst>
                <a:ext uri="{63B3BB69-23CF-44E3-9099-C40C66FF867C}">
                  <a14:compatExt spid="_x0000_s56699"/>
                </a:ext>
                <a:ext uri="{FF2B5EF4-FFF2-40B4-BE49-F238E27FC236}">
                  <a16:creationId xmlns:a16="http://schemas.microsoft.com/office/drawing/2014/main" id="{00000000-0008-0000-0100-00007B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56700" name="Button 10620" hidden="1">
              <a:extLst>
                <a:ext uri="{63B3BB69-23CF-44E3-9099-C40C66FF867C}">
                  <a14:compatExt spid="_x0000_s56700"/>
                </a:ext>
                <a:ext uri="{FF2B5EF4-FFF2-40B4-BE49-F238E27FC236}">
                  <a16:creationId xmlns:a16="http://schemas.microsoft.com/office/drawing/2014/main" id="{00000000-0008-0000-0100-00007C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56701" name="Button 10621" hidden="1">
              <a:extLst>
                <a:ext uri="{63B3BB69-23CF-44E3-9099-C40C66FF867C}">
                  <a14:compatExt spid="_x0000_s56701"/>
                </a:ext>
                <a:ext uri="{FF2B5EF4-FFF2-40B4-BE49-F238E27FC236}">
                  <a16:creationId xmlns:a16="http://schemas.microsoft.com/office/drawing/2014/main" id="{00000000-0008-0000-0100-00007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56702" name="Button 10622" hidden="1">
              <a:extLst>
                <a:ext uri="{63B3BB69-23CF-44E3-9099-C40C66FF867C}">
                  <a14:compatExt spid="_x0000_s56702"/>
                </a:ext>
                <a:ext uri="{FF2B5EF4-FFF2-40B4-BE49-F238E27FC236}">
                  <a16:creationId xmlns:a16="http://schemas.microsoft.com/office/drawing/2014/main" id="{00000000-0008-0000-0100-00007E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56703" name="Button 10623" hidden="1">
              <a:extLst>
                <a:ext uri="{63B3BB69-23CF-44E3-9099-C40C66FF867C}">
                  <a14:compatExt spid="_x0000_s56703"/>
                </a:ext>
                <a:ext uri="{FF2B5EF4-FFF2-40B4-BE49-F238E27FC236}">
                  <a16:creationId xmlns:a16="http://schemas.microsoft.com/office/drawing/2014/main" id="{00000000-0008-0000-0100-00007F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56704" name="Button 10624" hidden="1">
              <a:extLst>
                <a:ext uri="{63B3BB69-23CF-44E3-9099-C40C66FF867C}">
                  <a14:compatExt spid="_x0000_s56704"/>
                </a:ext>
                <a:ext uri="{FF2B5EF4-FFF2-40B4-BE49-F238E27FC236}">
                  <a16:creationId xmlns:a16="http://schemas.microsoft.com/office/drawing/2014/main" id="{00000000-0008-0000-0100-000080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56705" name="Button 10625" hidden="1">
              <a:extLst>
                <a:ext uri="{63B3BB69-23CF-44E3-9099-C40C66FF867C}">
                  <a14:compatExt spid="_x0000_s56705"/>
                </a:ext>
                <a:ext uri="{FF2B5EF4-FFF2-40B4-BE49-F238E27FC236}">
                  <a16:creationId xmlns:a16="http://schemas.microsoft.com/office/drawing/2014/main" id="{00000000-0008-0000-0100-00008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56706" name="Button 10626" hidden="1">
              <a:extLst>
                <a:ext uri="{63B3BB69-23CF-44E3-9099-C40C66FF867C}">
                  <a14:compatExt spid="_x0000_s56706"/>
                </a:ext>
                <a:ext uri="{FF2B5EF4-FFF2-40B4-BE49-F238E27FC236}">
                  <a16:creationId xmlns:a16="http://schemas.microsoft.com/office/drawing/2014/main" id="{00000000-0008-0000-0100-000082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56707" name="Button 10627" hidden="1">
              <a:extLst>
                <a:ext uri="{63B3BB69-23CF-44E3-9099-C40C66FF867C}">
                  <a14:compatExt spid="_x0000_s56707"/>
                </a:ext>
                <a:ext uri="{FF2B5EF4-FFF2-40B4-BE49-F238E27FC236}">
                  <a16:creationId xmlns:a16="http://schemas.microsoft.com/office/drawing/2014/main" id="{00000000-0008-0000-0100-00008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56708" name="Button 10628" hidden="1">
              <a:extLst>
                <a:ext uri="{63B3BB69-23CF-44E3-9099-C40C66FF867C}">
                  <a14:compatExt spid="_x0000_s56708"/>
                </a:ext>
                <a:ext uri="{FF2B5EF4-FFF2-40B4-BE49-F238E27FC236}">
                  <a16:creationId xmlns:a16="http://schemas.microsoft.com/office/drawing/2014/main" id="{00000000-0008-0000-0100-00008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56709" name="Button 10629" hidden="1">
              <a:extLst>
                <a:ext uri="{63B3BB69-23CF-44E3-9099-C40C66FF867C}">
                  <a14:compatExt spid="_x0000_s56709"/>
                </a:ext>
                <a:ext uri="{FF2B5EF4-FFF2-40B4-BE49-F238E27FC236}">
                  <a16:creationId xmlns:a16="http://schemas.microsoft.com/office/drawing/2014/main" id="{00000000-0008-0000-0100-00008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56710" name="Button 10630" hidden="1">
              <a:extLst>
                <a:ext uri="{63B3BB69-23CF-44E3-9099-C40C66FF867C}">
                  <a14:compatExt spid="_x0000_s56710"/>
                </a:ext>
                <a:ext uri="{FF2B5EF4-FFF2-40B4-BE49-F238E27FC236}">
                  <a16:creationId xmlns:a16="http://schemas.microsoft.com/office/drawing/2014/main" id="{00000000-0008-0000-0100-00008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56711" name="Button 10631" hidden="1">
              <a:extLst>
                <a:ext uri="{63B3BB69-23CF-44E3-9099-C40C66FF867C}">
                  <a14:compatExt spid="_x0000_s56711"/>
                </a:ext>
                <a:ext uri="{FF2B5EF4-FFF2-40B4-BE49-F238E27FC236}">
                  <a16:creationId xmlns:a16="http://schemas.microsoft.com/office/drawing/2014/main" id="{00000000-0008-0000-0100-00008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56712" name="Button 10632" hidden="1">
              <a:extLst>
                <a:ext uri="{63B3BB69-23CF-44E3-9099-C40C66FF867C}">
                  <a14:compatExt spid="_x0000_s56712"/>
                </a:ext>
                <a:ext uri="{FF2B5EF4-FFF2-40B4-BE49-F238E27FC236}">
                  <a16:creationId xmlns:a16="http://schemas.microsoft.com/office/drawing/2014/main" id="{00000000-0008-0000-0100-00008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56713" name="Button 10633" hidden="1">
              <a:extLst>
                <a:ext uri="{63B3BB69-23CF-44E3-9099-C40C66FF867C}">
                  <a14:compatExt spid="_x0000_s56713"/>
                </a:ext>
                <a:ext uri="{FF2B5EF4-FFF2-40B4-BE49-F238E27FC236}">
                  <a16:creationId xmlns:a16="http://schemas.microsoft.com/office/drawing/2014/main" id="{00000000-0008-0000-0100-00008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56715" name="Button 10635" hidden="1">
              <a:extLst>
                <a:ext uri="{63B3BB69-23CF-44E3-9099-C40C66FF867C}">
                  <a14:compatExt spid="_x0000_s56715"/>
                </a:ext>
                <a:ext uri="{FF2B5EF4-FFF2-40B4-BE49-F238E27FC236}">
                  <a16:creationId xmlns:a16="http://schemas.microsoft.com/office/drawing/2014/main" id="{00000000-0008-0000-0100-00008B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56716" name="Button 10636" hidden="1">
              <a:extLst>
                <a:ext uri="{63B3BB69-23CF-44E3-9099-C40C66FF867C}">
                  <a14:compatExt spid="_x0000_s56716"/>
                </a:ext>
                <a:ext uri="{FF2B5EF4-FFF2-40B4-BE49-F238E27FC236}">
                  <a16:creationId xmlns:a16="http://schemas.microsoft.com/office/drawing/2014/main" id="{00000000-0008-0000-0100-00008C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56717" name="Button 10637" hidden="1">
              <a:extLst>
                <a:ext uri="{63B3BB69-23CF-44E3-9099-C40C66FF867C}">
                  <a14:compatExt spid="_x0000_s56717"/>
                </a:ext>
                <a:ext uri="{FF2B5EF4-FFF2-40B4-BE49-F238E27FC236}">
                  <a16:creationId xmlns:a16="http://schemas.microsoft.com/office/drawing/2014/main" id="{00000000-0008-0000-0100-00008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56736" name="Button 10656" hidden="1">
              <a:extLst>
                <a:ext uri="{63B3BB69-23CF-44E3-9099-C40C66FF867C}">
                  <a14:compatExt spid="_x0000_s56736"/>
                </a:ext>
                <a:ext uri="{FF2B5EF4-FFF2-40B4-BE49-F238E27FC236}">
                  <a16:creationId xmlns:a16="http://schemas.microsoft.com/office/drawing/2014/main" id="{00000000-0008-0000-0100-0000A0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56737" name="Button 10657" hidden="1">
              <a:extLst>
                <a:ext uri="{63B3BB69-23CF-44E3-9099-C40C66FF867C}">
                  <a14:compatExt spid="_x0000_s56737"/>
                </a:ext>
                <a:ext uri="{FF2B5EF4-FFF2-40B4-BE49-F238E27FC236}">
                  <a16:creationId xmlns:a16="http://schemas.microsoft.com/office/drawing/2014/main" id="{00000000-0008-0000-0100-0000A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56738" name="Button 10658" hidden="1">
              <a:extLst>
                <a:ext uri="{63B3BB69-23CF-44E3-9099-C40C66FF867C}">
                  <a14:compatExt spid="_x0000_s56738"/>
                </a:ext>
                <a:ext uri="{FF2B5EF4-FFF2-40B4-BE49-F238E27FC236}">
                  <a16:creationId xmlns:a16="http://schemas.microsoft.com/office/drawing/2014/main" id="{00000000-0008-0000-0100-0000A2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56739" name="Button 10659" hidden="1">
              <a:extLst>
                <a:ext uri="{63B3BB69-23CF-44E3-9099-C40C66FF867C}">
                  <a14:compatExt spid="_x0000_s56739"/>
                </a:ext>
                <a:ext uri="{FF2B5EF4-FFF2-40B4-BE49-F238E27FC236}">
                  <a16:creationId xmlns:a16="http://schemas.microsoft.com/office/drawing/2014/main" id="{00000000-0008-0000-0100-0000A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56740" name="Button 10660" hidden="1">
              <a:extLst>
                <a:ext uri="{63B3BB69-23CF-44E3-9099-C40C66FF867C}">
                  <a14:compatExt spid="_x0000_s56740"/>
                </a:ext>
                <a:ext uri="{FF2B5EF4-FFF2-40B4-BE49-F238E27FC236}">
                  <a16:creationId xmlns:a16="http://schemas.microsoft.com/office/drawing/2014/main" id="{00000000-0008-0000-0100-0000A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56741" name="Button 10661" hidden="1">
              <a:extLst>
                <a:ext uri="{63B3BB69-23CF-44E3-9099-C40C66FF867C}">
                  <a14:compatExt spid="_x0000_s56741"/>
                </a:ext>
                <a:ext uri="{FF2B5EF4-FFF2-40B4-BE49-F238E27FC236}">
                  <a16:creationId xmlns:a16="http://schemas.microsoft.com/office/drawing/2014/main" id="{00000000-0008-0000-0100-0000A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56742" name="Button 10662" hidden="1">
              <a:extLst>
                <a:ext uri="{63B3BB69-23CF-44E3-9099-C40C66FF867C}">
                  <a14:compatExt spid="_x0000_s56742"/>
                </a:ext>
                <a:ext uri="{FF2B5EF4-FFF2-40B4-BE49-F238E27FC236}">
                  <a16:creationId xmlns:a16="http://schemas.microsoft.com/office/drawing/2014/main" id="{00000000-0008-0000-0100-0000A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56743" name="Button 10663" hidden="1">
              <a:extLst>
                <a:ext uri="{63B3BB69-23CF-44E3-9099-C40C66FF867C}">
                  <a14:compatExt spid="_x0000_s56743"/>
                </a:ext>
                <a:ext uri="{FF2B5EF4-FFF2-40B4-BE49-F238E27FC236}">
                  <a16:creationId xmlns:a16="http://schemas.microsoft.com/office/drawing/2014/main" id="{00000000-0008-0000-0100-0000A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56744" name="Button 10664" hidden="1">
              <a:extLst>
                <a:ext uri="{63B3BB69-23CF-44E3-9099-C40C66FF867C}">
                  <a14:compatExt spid="_x0000_s56744"/>
                </a:ext>
                <a:ext uri="{FF2B5EF4-FFF2-40B4-BE49-F238E27FC236}">
                  <a16:creationId xmlns:a16="http://schemas.microsoft.com/office/drawing/2014/main" id="{00000000-0008-0000-0100-0000A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56745" name="Button 10665" hidden="1">
              <a:extLst>
                <a:ext uri="{63B3BB69-23CF-44E3-9099-C40C66FF867C}">
                  <a14:compatExt spid="_x0000_s56745"/>
                </a:ext>
                <a:ext uri="{FF2B5EF4-FFF2-40B4-BE49-F238E27FC236}">
                  <a16:creationId xmlns:a16="http://schemas.microsoft.com/office/drawing/2014/main" id="{00000000-0008-0000-0100-0000A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56746" name="Button 10666" hidden="1">
              <a:extLst>
                <a:ext uri="{63B3BB69-23CF-44E3-9099-C40C66FF867C}">
                  <a14:compatExt spid="_x0000_s56746"/>
                </a:ext>
                <a:ext uri="{FF2B5EF4-FFF2-40B4-BE49-F238E27FC236}">
                  <a16:creationId xmlns:a16="http://schemas.microsoft.com/office/drawing/2014/main" id="{00000000-0008-0000-0100-0000AA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56747" name="Button 10667" hidden="1">
              <a:extLst>
                <a:ext uri="{63B3BB69-23CF-44E3-9099-C40C66FF867C}">
                  <a14:compatExt spid="_x0000_s56747"/>
                </a:ext>
                <a:ext uri="{FF2B5EF4-FFF2-40B4-BE49-F238E27FC236}">
                  <a16:creationId xmlns:a16="http://schemas.microsoft.com/office/drawing/2014/main" id="{00000000-0008-0000-0100-0000AB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56748" name="Button 10668" hidden="1">
              <a:extLst>
                <a:ext uri="{63B3BB69-23CF-44E3-9099-C40C66FF867C}">
                  <a14:compatExt spid="_x0000_s56748"/>
                </a:ext>
                <a:ext uri="{FF2B5EF4-FFF2-40B4-BE49-F238E27FC236}">
                  <a16:creationId xmlns:a16="http://schemas.microsoft.com/office/drawing/2014/main" id="{00000000-0008-0000-0100-0000AC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56749" name="Button 10669" hidden="1">
              <a:extLst>
                <a:ext uri="{63B3BB69-23CF-44E3-9099-C40C66FF867C}">
                  <a14:compatExt spid="_x0000_s56749"/>
                </a:ext>
                <a:ext uri="{FF2B5EF4-FFF2-40B4-BE49-F238E27FC236}">
                  <a16:creationId xmlns:a16="http://schemas.microsoft.com/office/drawing/2014/main" id="{00000000-0008-0000-0100-0000A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56750" name="Button 10670" hidden="1">
              <a:extLst>
                <a:ext uri="{63B3BB69-23CF-44E3-9099-C40C66FF867C}">
                  <a14:compatExt spid="_x0000_s56750"/>
                </a:ext>
                <a:ext uri="{FF2B5EF4-FFF2-40B4-BE49-F238E27FC236}">
                  <a16:creationId xmlns:a16="http://schemas.microsoft.com/office/drawing/2014/main" id="{00000000-0008-0000-0100-0000AE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56751" name="Button 10671" hidden="1">
              <a:extLst>
                <a:ext uri="{63B3BB69-23CF-44E3-9099-C40C66FF867C}">
                  <a14:compatExt spid="_x0000_s56751"/>
                </a:ext>
                <a:ext uri="{FF2B5EF4-FFF2-40B4-BE49-F238E27FC236}">
                  <a16:creationId xmlns:a16="http://schemas.microsoft.com/office/drawing/2014/main" id="{00000000-0008-0000-0100-0000AF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56752" name="Button 10672" hidden="1">
              <a:extLst>
                <a:ext uri="{63B3BB69-23CF-44E3-9099-C40C66FF867C}">
                  <a14:compatExt spid="_x0000_s56752"/>
                </a:ext>
                <a:ext uri="{FF2B5EF4-FFF2-40B4-BE49-F238E27FC236}">
                  <a16:creationId xmlns:a16="http://schemas.microsoft.com/office/drawing/2014/main" id="{00000000-0008-0000-0100-0000B0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56753" name="Button 10673" hidden="1">
              <a:extLst>
                <a:ext uri="{63B3BB69-23CF-44E3-9099-C40C66FF867C}">
                  <a14:compatExt spid="_x0000_s56753"/>
                </a:ext>
                <a:ext uri="{FF2B5EF4-FFF2-40B4-BE49-F238E27FC236}">
                  <a16:creationId xmlns:a16="http://schemas.microsoft.com/office/drawing/2014/main" id="{00000000-0008-0000-0100-0000B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56754" name="Button 10674" hidden="1">
              <a:extLst>
                <a:ext uri="{63B3BB69-23CF-44E3-9099-C40C66FF867C}">
                  <a14:compatExt spid="_x0000_s56754"/>
                </a:ext>
                <a:ext uri="{FF2B5EF4-FFF2-40B4-BE49-F238E27FC236}">
                  <a16:creationId xmlns:a16="http://schemas.microsoft.com/office/drawing/2014/main" id="{00000000-0008-0000-0100-0000B2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56755" name="Button 10675" hidden="1">
              <a:extLst>
                <a:ext uri="{63B3BB69-23CF-44E3-9099-C40C66FF867C}">
                  <a14:compatExt spid="_x0000_s56755"/>
                </a:ext>
                <a:ext uri="{FF2B5EF4-FFF2-40B4-BE49-F238E27FC236}">
                  <a16:creationId xmlns:a16="http://schemas.microsoft.com/office/drawing/2014/main" id="{00000000-0008-0000-0100-0000B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56756" name="Button 10676" hidden="1">
              <a:extLst>
                <a:ext uri="{63B3BB69-23CF-44E3-9099-C40C66FF867C}">
                  <a14:compatExt spid="_x0000_s56756"/>
                </a:ext>
                <a:ext uri="{FF2B5EF4-FFF2-40B4-BE49-F238E27FC236}">
                  <a16:creationId xmlns:a16="http://schemas.microsoft.com/office/drawing/2014/main" id="{00000000-0008-0000-0100-0000B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56757" name="Button 10677" hidden="1">
              <a:extLst>
                <a:ext uri="{63B3BB69-23CF-44E3-9099-C40C66FF867C}">
                  <a14:compatExt spid="_x0000_s56757"/>
                </a:ext>
                <a:ext uri="{FF2B5EF4-FFF2-40B4-BE49-F238E27FC236}">
                  <a16:creationId xmlns:a16="http://schemas.microsoft.com/office/drawing/2014/main" id="{00000000-0008-0000-0100-0000B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56758" name="Button 10678" hidden="1">
              <a:extLst>
                <a:ext uri="{63B3BB69-23CF-44E3-9099-C40C66FF867C}">
                  <a14:compatExt spid="_x0000_s56758"/>
                </a:ext>
                <a:ext uri="{FF2B5EF4-FFF2-40B4-BE49-F238E27FC236}">
                  <a16:creationId xmlns:a16="http://schemas.microsoft.com/office/drawing/2014/main" id="{00000000-0008-0000-0100-0000B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56759" name="Button 10679" hidden="1">
              <a:extLst>
                <a:ext uri="{63B3BB69-23CF-44E3-9099-C40C66FF867C}">
                  <a14:compatExt spid="_x0000_s56759"/>
                </a:ext>
                <a:ext uri="{FF2B5EF4-FFF2-40B4-BE49-F238E27FC236}">
                  <a16:creationId xmlns:a16="http://schemas.microsoft.com/office/drawing/2014/main" id="{00000000-0008-0000-0100-0000B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56760" name="Button 10680" hidden="1">
              <a:extLst>
                <a:ext uri="{63B3BB69-23CF-44E3-9099-C40C66FF867C}">
                  <a14:compatExt spid="_x0000_s56760"/>
                </a:ext>
                <a:ext uri="{FF2B5EF4-FFF2-40B4-BE49-F238E27FC236}">
                  <a16:creationId xmlns:a16="http://schemas.microsoft.com/office/drawing/2014/main" id="{00000000-0008-0000-0100-0000B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56761" name="Button 10681" hidden="1">
              <a:extLst>
                <a:ext uri="{63B3BB69-23CF-44E3-9099-C40C66FF867C}">
                  <a14:compatExt spid="_x0000_s56761"/>
                </a:ext>
                <a:ext uri="{FF2B5EF4-FFF2-40B4-BE49-F238E27FC236}">
                  <a16:creationId xmlns:a16="http://schemas.microsoft.com/office/drawing/2014/main" id="{00000000-0008-0000-0100-0000B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56762" name="Button 10682" hidden="1">
              <a:extLst>
                <a:ext uri="{63B3BB69-23CF-44E3-9099-C40C66FF867C}">
                  <a14:compatExt spid="_x0000_s56762"/>
                </a:ext>
                <a:ext uri="{FF2B5EF4-FFF2-40B4-BE49-F238E27FC236}">
                  <a16:creationId xmlns:a16="http://schemas.microsoft.com/office/drawing/2014/main" id="{00000000-0008-0000-0100-0000BA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56763" name="Button 10683" hidden="1">
              <a:extLst>
                <a:ext uri="{63B3BB69-23CF-44E3-9099-C40C66FF867C}">
                  <a14:compatExt spid="_x0000_s56763"/>
                </a:ext>
                <a:ext uri="{FF2B5EF4-FFF2-40B4-BE49-F238E27FC236}">
                  <a16:creationId xmlns:a16="http://schemas.microsoft.com/office/drawing/2014/main" id="{00000000-0008-0000-0100-0000BB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56786" name="Button 10706" hidden="1">
              <a:extLst>
                <a:ext uri="{63B3BB69-23CF-44E3-9099-C40C66FF867C}">
                  <a14:compatExt spid="_x0000_s56786"/>
                </a:ext>
                <a:ext uri="{FF2B5EF4-FFF2-40B4-BE49-F238E27FC236}">
                  <a16:creationId xmlns:a16="http://schemas.microsoft.com/office/drawing/2014/main" id="{00000000-0008-0000-0100-0000D2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56787" name="Button 10707" hidden="1">
              <a:extLst>
                <a:ext uri="{63B3BB69-23CF-44E3-9099-C40C66FF867C}">
                  <a14:compatExt spid="_x0000_s56787"/>
                </a:ext>
                <a:ext uri="{FF2B5EF4-FFF2-40B4-BE49-F238E27FC236}">
                  <a16:creationId xmlns:a16="http://schemas.microsoft.com/office/drawing/2014/main" id="{00000000-0008-0000-0100-0000D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56788" name="Button 10708" hidden="1">
              <a:extLst>
                <a:ext uri="{63B3BB69-23CF-44E3-9099-C40C66FF867C}">
                  <a14:compatExt spid="_x0000_s56788"/>
                </a:ext>
                <a:ext uri="{FF2B5EF4-FFF2-40B4-BE49-F238E27FC236}">
                  <a16:creationId xmlns:a16="http://schemas.microsoft.com/office/drawing/2014/main" id="{00000000-0008-0000-0100-0000D4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56789" name="Button 10709" hidden="1">
              <a:extLst>
                <a:ext uri="{63B3BB69-23CF-44E3-9099-C40C66FF867C}">
                  <a14:compatExt spid="_x0000_s56789"/>
                </a:ext>
                <a:ext uri="{FF2B5EF4-FFF2-40B4-BE49-F238E27FC236}">
                  <a16:creationId xmlns:a16="http://schemas.microsoft.com/office/drawing/2014/main" id="{00000000-0008-0000-0100-0000D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56790" name="Button 10710" hidden="1">
              <a:extLst>
                <a:ext uri="{63B3BB69-23CF-44E3-9099-C40C66FF867C}">
                  <a14:compatExt spid="_x0000_s56790"/>
                </a:ext>
                <a:ext uri="{FF2B5EF4-FFF2-40B4-BE49-F238E27FC236}">
                  <a16:creationId xmlns:a16="http://schemas.microsoft.com/office/drawing/2014/main" id="{00000000-0008-0000-0100-0000D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56791" name="Button 10711" hidden="1">
              <a:extLst>
                <a:ext uri="{63B3BB69-23CF-44E3-9099-C40C66FF867C}">
                  <a14:compatExt spid="_x0000_s56791"/>
                </a:ext>
                <a:ext uri="{FF2B5EF4-FFF2-40B4-BE49-F238E27FC236}">
                  <a16:creationId xmlns:a16="http://schemas.microsoft.com/office/drawing/2014/main" id="{00000000-0008-0000-0100-0000D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56792" name="Button 10712" hidden="1">
              <a:extLst>
                <a:ext uri="{63B3BB69-23CF-44E3-9099-C40C66FF867C}">
                  <a14:compatExt spid="_x0000_s56792"/>
                </a:ext>
                <a:ext uri="{FF2B5EF4-FFF2-40B4-BE49-F238E27FC236}">
                  <a16:creationId xmlns:a16="http://schemas.microsoft.com/office/drawing/2014/main" id="{00000000-0008-0000-0100-0000D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56793" name="Button 10713" hidden="1">
              <a:extLst>
                <a:ext uri="{63B3BB69-23CF-44E3-9099-C40C66FF867C}">
                  <a14:compatExt spid="_x0000_s56793"/>
                </a:ext>
                <a:ext uri="{FF2B5EF4-FFF2-40B4-BE49-F238E27FC236}">
                  <a16:creationId xmlns:a16="http://schemas.microsoft.com/office/drawing/2014/main" id="{00000000-0008-0000-0100-0000D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56814" name="Button 10734" hidden="1">
              <a:extLst>
                <a:ext uri="{63B3BB69-23CF-44E3-9099-C40C66FF867C}">
                  <a14:compatExt spid="_x0000_s56814"/>
                </a:ext>
                <a:ext uri="{FF2B5EF4-FFF2-40B4-BE49-F238E27FC236}">
                  <a16:creationId xmlns:a16="http://schemas.microsoft.com/office/drawing/2014/main" id="{00000000-0008-0000-0100-0000EED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56815" name="Button 10735" hidden="1">
              <a:extLst>
                <a:ext uri="{63B3BB69-23CF-44E3-9099-C40C66FF867C}">
                  <a14:compatExt spid="_x0000_s56815"/>
                </a:ext>
                <a:ext uri="{FF2B5EF4-FFF2-40B4-BE49-F238E27FC236}">
                  <a16:creationId xmlns:a16="http://schemas.microsoft.com/office/drawing/2014/main" id="{00000000-0008-0000-0100-0000EF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56816" name="Button 10736" hidden="1">
              <a:extLst>
                <a:ext uri="{63B3BB69-23CF-44E3-9099-C40C66FF867C}">
                  <a14:compatExt spid="_x0000_s56816"/>
                </a:ext>
                <a:ext uri="{FF2B5EF4-FFF2-40B4-BE49-F238E27FC236}">
                  <a16:creationId xmlns:a16="http://schemas.microsoft.com/office/drawing/2014/main" id="{00000000-0008-0000-0100-0000F0D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56817" name="Button 10737" hidden="1">
              <a:extLst>
                <a:ext uri="{63B3BB69-23CF-44E3-9099-C40C66FF867C}">
                  <a14:compatExt spid="_x0000_s56817"/>
                </a:ext>
                <a:ext uri="{FF2B5EF4-FFF2-40B4-BE49-F238E27FC236}">
                  <a16:creationId xmlns:a16="http://schemas.microsoft.com/office/drawing/2014/main" id="{00000000-0008-0000-0100-0000F1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56818" name="Button 10738" hidden="1">
              <a:extLst>
                <a:ext uri="{63B3BB69-23CF-44E3-9099-C40C66FF867C}">
                  <a14:compatExt spid="_x0000_s56818"/>
                </a:ext>
                <a:ext uri="{FF2B5EF4-FFF2-40B4-BE49-F238E27FC236}">
                  <a16:creationId xmlns:a16="http://schemas.microsoft.com/office/drawing/2014/main" id="{00000000-0008-0000-0100-0000F2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56819" name="Button 10739" hidden="1">
              <a:extLst>
                <a:ext uri="{63B3BB69-23CF-44E3-9099-C40C66FF867C}">
                  <a14:compatExt spid="_x0000_s56819"/>
                </a:ext>
                <a:ext uri="{FF2B5EF4-FFF2-40B4-BE49-F238E27FC236}">
                  <a16:creationId xmlns:a16="http://schemas.microsoft.com/office/drawing/2014/main" id="{00000000-0008-0000-0100-0000F3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56820" name="Button 10740" hidden="1">
              <a:extLst>
                <a:ext uri="{63B3BB69-23CF-44E3-9099-C40C66FF867C}">
                  <a14:compatExt spid="_x0000_s56820"/>
                </a:ext>
                <a:ext uri="{FF2B5EF4-FFF2-40B4-BE49-F238E27FC236}">
                  <a16:creationId xmlns:a16="http://schemas.microsoft.com/office/drawing/2014/main" id="{00000000-0008-0000-0100-0000F4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56821" name="Button 10741" hidden="1">
              <a:extLst>
                <a:ext uri="{63B3BB69-23CF-44E3-9099-C40C66FF867C}">
                  <a14:compatExt spid="_x0000_s56821"/>
                </a:ext>
                <a:ext uri="{FF2B5EF4-FFF2-40B4-BE49-F238E27FC236}">
                  <a16:creationId xmlns:a16="http://schemas.microsoft.com/office/drawing/2014/main" id="{00000000-0008-0000-0100-0000F5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56822" name="Button 10742" hidden="1">
              <a:extLst>
                <a:ext uri="{63B3BB69-23CF-44E3-9099-C40C66FF867C}">
                  <a14:compatExt spid="_x0000_s56822"/>
                </a:ext>
                <a:ext uri="{FF2B5EF4-FFF2-40B4-BE49-F238E27FC236}">
                  <a16:creationId xmlns:a16="http://schemas.microsoft.com/office/drawing/2014/main" id="{00000000-0008-0000-0100-0000F6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56823" name="Button 10743" hidden="1">
              <a:extLst>
                <a:ext uri="{63B3BB69-23CF-44E3-9099-C40C66FF867C}">
                  <a14:compatExt spid="_x0000_s56823"/>
                </a:ext>
                <a:ext uri="{FF2B5EF4-FFF2-40B4-BE49-F238E27FC236}">
                  <a16:creationId xmlns:a16="http://schemas.microsoft.com/office/drawing/2014/main" id="{00000000-0008-0000-0100-0000F7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56824" name="Button 10744" hidden="1">
              <a:extLst>
                <a:ext uri="{63B3BB69-23CF-44E3-9099-C40C66FF867C}">
                  <a14:compatExt spid="_x0000_s56824"/>
                </a:ext>
                <a:ext uri="{FF2B5EF4-FFF2-40B4-BE49-F238E27FC236}">
                  <a16:creationId xmlns:a16="http://schemas.microsoft.com/office/drawing/2014/main" id="{00000000-0008-0000-0100-0000F8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56825" name="Button 10745" hidden="1">
              <a:extLst>
                <a:ext uri="{63B3BB69-23CF-44E3-9099-C40C66FF867C}">
                  <a14:compatExt spid="_x0000_s56825"/>
                </a:ext>
                <a:ext uri="{FF2B5EF4-FFF2-40B4-BE49-F238E27FC236}">
                  <a16:creationId xmlns:a16="http://schemas.microsoft.com/office/drawing/2014/main" id="{00000000-0008-0000-0100-0000F9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56826" name="Button 10746" hidden="1">
              <a:extLst>
                <a:ext uri="{63B3BB69-23CF-44E3-9099-C40C66FF867C}">
                  <a14:compatExt spid="_x0000_s56826"/>
                </a:ext>
                <a:ext uri="{FF2B5EF4-FFF2-40B4-BE49-F238E27FC236}">
                  <a16:creationId xmlns:a16="http://schemas.microsoft.com/office/drawing/2014/main" id="{00000000-0008-0000-0100-0000FA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56827" name="Button 10747" hidden="1">
              <a:extLst>
                <a:ext uri="{63B3BB69-23CF-44E3-9099-C40C66FF867C}">
                  <a14:compatExt spid="_x0000_s56827"/>
                </a:ext>
                <a:ext uri="{FF2B5EF4-FFF2-40B4-BE49-F238E27FC236}">
                  <a16:creationId xmlns:a16="http://schemas.microsoft.com/office/drawing/2014/main" id="{00000000-0008-0000-0100-0000FB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56828" name="Button 10748" hidden="1">
              <a:extLst>
                <a:ext uri="{63B3BB69-23CF-44E3-9099-C40C66FF867C}">
                  <a14:compatExt spid="_x0000_s56828"/>
                </a:ext>
                <a:ext uri="{FF2B5EF4-FFF2-40B4-BE49-F238E27FC236}">
                  <a16:creationId xmlns:a16="http://schemas.microsoft.com/office/drawing/2014/main" id="{00000000-0008-0000-0100-0000FC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56829" name="Button 10749" hidden="1">
              <a:extLst>
                <a:ext uri="{63B3BB69-23CF-44E3-9099-C40C66FF867C}">
                  <a14:compatExt spid="_x0000_s56829"/>
                </a:ext>
                <a:ext uri="{FF2B5EF4-FFF2-40B4-BE49-F238E27FC236}">
                  <a16:creationId xmlns:a16="http://schemas.microsoft.com/office/drawing/2014/main" id="{00000000-0008-0000-0100-0000FD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56830" name="Button 10750" hidden="1">
              <a:extLst>
                <a:ext uri="{63B3BB69-23CF-44E3-9099-C40C66FF867C}">
                  <a14:compatExt spid="_x0000_s56830"/>
                </a:ext>
                <a:ext uri="{FF2B5EF4-FFF2-40B4-BE49-F238E27FC236}">
                  <a16:creationId xmlns:a16="http://schemas.microsoft.com/office/drawing/2014/main" id="{00000000-0008-0000-0100-0000FED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56850" name="Button 10770" hidden="1">
              <a:extLst>
                <a:ext uri="{63B3BB69-23CF-44E3-9099-C40C66FF867C}">
                  <a14:compatExt spid="_x0000_s56850"/>
                </a:ext>
                <a:ext uri="{FF2B5EF4-FFF2-40B4-BE49-F238E27FC236}">
                  <a16:creationId xmlns:a16="http://schemas.microsoft.com/office/drawing/2014/main" id="{00000000-0008-0000-0100-000012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56851" name="Button 10771" hidden="1">
              <a:extLst>
                <a:ext uri="{63B3BB69-23CF-44E3-9099-C40C66FF867C}">
                  <a14:compatExt spid="_x0000_s56851"/>
                </a:ext>
                <a:ext uri="{FF2B5EF4-FFF2-40B4-BE49-F238E27FC236}">
                  <a16:creationId xmlns:a16="http://schemas.microsoft.com/office/drawing/2014/main" id="{00000000-0008-0000-0100-000013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56852" name="Button 10772" hidden="1">
              <a:extLst>
                <a:ext uri="{63B3BB69-23CF-44E3-9099-C40C66FF867C}">
                  <a14:compatExt spid="_x0000_s56852"/>
                </a:ext>
                <a:ext uri="{FF2B5EF4-FFF2-40B4-BE49-F238E27FC236}">
                  <a16:creationId xmlns:a16="http://schemas.microsoft.com/office/drawing/2014/main" id="{00000000-0008-0000-0100-000014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56853" name="Button 10773" hidden="1">
              <a:extLst>
                <a:ext uri="{63B3BB69-23CF-44E3-9099-C40C66FF867C}">
                  <a14:compatExt spid="_x0000_s56853"/>
                </a:ext>
                <a:ext uri="{FF2B5EF4-FFF2-40B4-BE49-F238E27FC236}">
                  <a16:creationId xmlns:a16="http://schemas.microsoft.com/office/drawing/2014/main" id="{00000000-0008-0000-0100-000015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56854" name="Button 10774" hidden="1">
              <a:extLst>
                <a:ext uri="{63B3BB69-23CF-44E3-9099-C40C66FF867C}">
                  <a14:compatExt spid="_x0000_s56854"/>
                </a:ext>
                <a:ext uri="{FF2B5EF4-FFF2-40B4-BE49-F238E27FC236}">
                  <a16:creationId xmlns:a16="http://schemas.microsoft.com/office/drawing/2014/main" id="{00000000-0008-0000-0100-000016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56855" name="Button 10775" hidden="1">
              <a:extLst>
                <a:ext uri="{63B3BB69-23CF-44E3-9099-C40C66FF867C}">
                  <a14:compatExt spid="_x0000_s56855"/>
                </a:ext>
                <a:ext uri="{FF2B5EF4-FFF2-40B4-BE49-F238E27FC236}">
                  <a16:creationId xmlns:a16="http://schemas.microsoft.com/office/drawing/2014/main" id="{00000000-0008-0000-0100-000017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56877" name="Button 10797" hidden="1">
              <a:extLst>
                <a:ext uri="{63B3BB69-23CF-44E3-9099-C40C66FF867C}">
                  <a14:compatExt spid="_x0000_s56877"/>
                </a:ext>
                <a:ext uri="{FF2B5EF4-FFF2-40B4-BE49-F238E27FC236}">
                  <a16:creationId xmlns:a16="http://schemas.microsoft.com/office/drawing/2014/main" id="{00000000-0008-0000-0100-00002D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56878" name="Button 10798" hidden="1">
              <a:extLst>
                <a:ext uri="{63B3BB69-23CF-44E3-9099-C40C66FF867C}">
                  <a14:compatExt spid="_x0000_s56878"/>
                </a:ext>
                <a:ext uri="{FF2B5EF4-FFF2-40B4-BE49-F238E27FC236}">
                  <a16:creationId xmlns:a16="http://schemas.microsoft.com/office/drawing/2014/main" id="{00000000-0008-0000-0100-00002E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56879" name="Button 10799" hidden="1">
              <a:extLst>
                <a:ext uri="{63B3BB69-23CF-44E3-9099-C40C66FF867C}">
                  <a14:compatExt spid="_x0000_s56879"/>
                </a:ext>
                <a:ext uri="{FF2B5EF4-FFF2-40B4-BE49-F238E27FC236}">
                  <a16:creationId xmlns:a16="http://schemas.microsoft.com/office/drawing/2014/main" id="{00000000-0008-0000-0100-00002F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56964" name="Button 10884" hidden="1">
              <a:extLst>
                <a:ext uri="{63B3BB69-23CF-44E3-9099-C40C66FF867C}">
                  <a14:compatExt spid="_x0000_s56964"/>
                </a:ext>
                <a:ext uri="{FF2B5EF4-FFF2-40B4-BE49-F238E27FC236}">
                  <a16:creationId xmlns:a16="http://schemas.microsoft.com/office/drawing/2014/main" id="{00000000-0008-0000-0100-000084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56965" name="Button 10885" hidden="1">
              <a:extLst>
                <a:ext uri="{63B3BB69-23CF-44E3-9099-C40C66FF867C}">
                  <a14:compatExt spid="_x0000_s56965"/>
                </a:ext>
                <a:ext uri="{FF2B5EF4-FFF2-40B4-BE49-F238E27FC236}">
                  <a16:creationId xmlns:a16="http://schemas.microsoft.com/office/drawing/2014/main" id="{00000000-0008-0000-0100-000085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56966" name="Button 10886" hidden="1">
              <a:extLst>
                <a:ext uri="{63B3BB69-23CF-44E3-9099-C40C66FF867C}">
                  <a14:compatExt spid="_x0000_s56966"/>
                </a:ext>
                <a:ext uri="{FF2B5EF4-FFF2-40B4-BE49-F238E27FC236}">
                  <a16:creationId xmlns:a16="http://schemas.microsoft.com/office/drawing/2014/main" id="{00000000-0008-0000-0100-000086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56985" name="Button 10905" hidden="1">
              <a:extLst>
                <a:ext uri="{63B3BB69-23CF-44E3-9099-C40C66FF867C}">
                  <a14:compatExt spid="_x0000_s56985"/>
                </a:ext>
                <a:ext uri="{FF2B5EF4-FFF2-40B4-BE49-F238E27FC236}">
                  <a16:creationId xmlns:a16="http://schemas.microsoft.com/office/drawing/2014/main" id="{00000000-0008-0000-0100-000099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56986" name="Button 10906" hidden="1">
              <a:extLst>
                <a:ext uri="{63B3BB69-23CF-44E3-9099-C40C66FF867C}">
                  <a14:compatExt spid="_x0000_s56986"/>
                </a:ext>
                <a:ext uri="{FF2B5EF4-FFF2-40B4-BE49-F238E27FC236}">
                  <a16:creationId xmlns:a16="http://schemas.microsoft.com/office/drawing/2014/main" id="{00000000-0008-0000-0100-00009A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56987" name="Button 10907" hidden="1">
              <a:extLst>
                <a:ext uri="{63B3BB69-23CF-44E3-9099-C40C66FF867C}">
                  <a14:compatExt spid="_x0000_s56987"/>
                </a:ext>
                <a:ext uri="{FF2B5EF4-FFF2-40B4-BE49-F238E27FC236}">
                  <a16:creationId xmlns:a16="http://schemas.microsoft.com/office/drawing/2014/main" id="{00000000-0008-0000-0100-00009B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57052" name="Button 10972" hidden="1">
              <a:extLst>
                <a:ext uri="{63B3BB69-23CF-44E3-9099-C40C66FF867C}">
                  <a14:compatExt spid="_x0000_s57052"/>
                </a:ext>
                <a:ext uri="{FF2B5EF4-FFF2-40B4-BE49-F238E27FC236}">
                  <a16:creationId xmlns:a16="http://schemas.microsoft.com/office/drawing/2014/main" id="{00000000-0008-0000-0100-0000DC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57053" name="Button 10973" hidden="1">
              <a:extLst>
                <a:ext uri="{63B3BB69-23CF-44E3-9099-C40C66FF867C}">
                  <a14:compatExt spid="_x0000_s57053"/>
                </a:ext>
                <a:ext uri="{FF2B5EF4-FFF2-40B4-BE49-F238E27FC236}">
                  <a16:creationId xmlns:a16="http://schemas.microsoft.com/office/drawing/2014/main" id="{00000000-0008-0000-0100-0000DD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57054" name="Button 10974" hidden="1">
              <a:extLst>
                <a:ext uri="{63B3BB69-23CF-44E3-9099-C40C66FF867C}">
                  <a14:compatExt spid="_x0000_s57054"/>
                </a:ext>
                <a:ext uri="{FF2B5EF4-FFF2-40B4-BE49-F238E27FC236}">
                  <a16:creationId xmlns:a16="http://schemas.microsoft.com/office/drawing/2014/main" id="{00000000-0008-0000-0100-0000DE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57055" name="Button 10975" hidden="1">
              <a:extLst>
                <a:ext uri="{63B3BB69-23CF-44E3-9099-C40C66FF867C}">
                  <a14:compatExt spid="_x0000_s57055"/>
                </a:ext>
                <a:ext uri="{FF2B5EF4-FFF2-40B4-BE49-F238E27FC236}">
                  <a16:creationId xmlns:a16="http://schemas.microsoft.com/office/drawing/2014/main" id="{00000000-0008-0000-0100-0000DF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57056" name="Button 10976" hidden="1">
              <a:extLst>
                <a:ext uri="{63B3BB69-23CF-44E3-9099-C40C66FF867C}">
                  <a14:compatExt spid="_x0000_s57056"/>
                </a:ext>
                <a:ext uri="{FF2B5EF4-FFF2-40B4-BE49-F238E27FC236}">
                  <a16:creationId xmlns:a16="http://schemas.microsoft.com/office/drawing/2014/main" id="{00000000-0008-0000-0100-0000E0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57079" name="Button 10999" hidden="1">
              <a:extLst>
                <a:ext uri="{63B3BB69-23CF-44E3-9099-C40C66FF867C}">
                  <a14:compatExt spid="_x0000_s57079"/>
                </a:ext>
                <a:ext uri="{FF2B5EF4-FFF2-40B4-BE49-F238E27FC236}">
                  <a16:creationId xmlns:a16="http://schemas.microsoft.com/office/drawing/2014/main" id="{00000000-0008-0000-0100-0000F7D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57080" name="Button 11000" hidden="1">
              <a:extLst>
                <a:ext uri="{63B3BB69-23CF-44E3-9099-C40C66FF867C}">
                  <a14:compatExt spid="_x0000_s57080"/>
                </a:ext>
                <a:ext uri="{FF2B5EF4-FFF2-40B4-BE49-F238E27FC236}">
                  <a16:creationId xmlns:a16="http://schemas.microsoft.com/office/drawing/2014/main" id="{00000000-0008-0000-0100-0000F8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57081" name="Button 11001" hidden="1">
              <a:extLst>
                <a:ext uri="{63B3BB69-23CF-44E3-9099-C40C66FF867C}">
                  <a14:compatExt spid="_x0000_s57081"/>
                </a:ext>
                <a:ext uri="{FF2B5EF4-FFF2-40B4-BE49-F238E27FC236}">
                  <a16:creationId xmlns:a16="http://schemas.microsoft.com/office/drawing/2014/main" id="{00000000-0008-0000-0100-0000F9D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57082" name="Button 11002" hidden="1">
              <a:extLst>
                <a:ext uri="{63B3BB69-23CF-44E3-9099-C40C66FF867C}">
                  <a14:compatExt spid="_x0000_s57082"/>
                </a:ext>
                <a:ext uri="{FF2B5EF4-FFF2-40B4-BE49-F238E27FC236}">
                  <a16:creationId xmlns:a16="http://schemas.microsoft.com/office/drawing/2014/main" id="{00000000-0008-0000-0100-0000FA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57083" name="Button 11003" hidden="1">
              <a:extLst>
                <a:ext uri="{63B3BB69-23CF-44E3-9099-C40C66FF867C}">
                  <a14:compatExt spid="_x0000_s57083"/>
                </a:ext>
                <a:ext uri="{FF2B5EF4-FFF2-40B4-BE49-F238E27FC236}">
                  <a16:creationId xmlns:a16="http://schemas.microsoft.com/office/drawing/2014/main" id="{00000000-0008-0000-0100-0000FB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57084" name="Button 11004" hidden="1">
              <a:extLst>
                <a:ext uri="{63B3BB69-23CF-44E3-9099-C40C66FF867C}">
                  <a14:compatExt spid="_x0000_s57084"/>
                </a:ext>
                <a:ext uri="{FF2B5EF4-FFF2-40B4-BE49-F238E27FC236}">
                  <a16:creationId xmlns:a16="http://schemas.microsoft.com/office/drawing/2014/main" id="{00000000-0008-0000-0100-0000FC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57085" name="Button 11005" hidden="1">
              <a:extLst>
                <a:ext uri="{63B3BB69-23CF-44E3-9099-C40C66FF867C}">
                  <a14:compatExt spid="_x0000_s57085"/>
                </a:ext>
                <a:ext uri="{FF2B5EF4-FFF2-40B4-BE49-F238E27FC236}">
                  <a16:creationId xmlns:a16="http://schemas.microsoft.com/office/drawing/2014/main" id="{00000000-0008-0000-0100-0000FD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57086" name="Button 11006" hidden="1">
              <a:extLst>
                <a:ext uri="{63B3BB69-23CF-44E3-9099-C40C66FF867C}">
                  <a14:compatExt spid="_x0000_s57086"/>
                </a:ext>
                <a:ext uri="{FF2B5EF4-FFF2-40B4-BE49-F238E27FC236}">
                  <a16:creationId xmlns:a16="http://schemas.microsoft.com/office/drawing/2014/main" id="{00000000-0008-0000-0100-0000FE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57087" name="Button 11007" hidden="1">
              <a:extLst>
                <a:ext uri="{63B3BB69-23CF-44E3-9099-C40C66FF867C}">
                  <a14:compatExt spid="_x0000_s57087"/>
                </a:ext>
                <a:ext uri="{FF2B5EF4-FFF2-40B4-BE49-F238E27FC236}">
                  <a16:creationId xmlns:a16="http://schemas.microsoft.com/office/drawing/2014/main" id="{00000000-0008-0000-0100-0000FFD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57088" name="Button 11008" hidden="1">
              <a:extLst>
                <a:ext uri="{63B3BB69-23CF-44E3-9099-C40C66FF867C}">
                  <a14:compatExt spid="_x0000_s57088"/>
                </a:ext>
                <a:ext uri="{FF2B5EF4-FFF2-40B4-BE49-F238E27FC236}">
                  <a16:creationId xmlns:a16="http://schemas.microsoft.com/office/drawing/2014/main" id="{00000000-0008-0000-0100-00000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57089" name="Button 11009" hidden="1">
              <a:extLst>
                <a:ext uri="{63B3BB69-23CF-44E3-9099-C40C66FF867C}">
                  <a14:compatExt spid="_x0000_s57089"/>
                </a:ext>
                <a:ext uri="{FF2B5EF4-FFF2-40B4-BE49-F238E27FC236}">
                  <a16:creationId xmlns:a16="http://schemas.microsoft.com/office/drawing/2014/main" id="{00000000-0008-0000-0100-000001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57090" name="Button 11010" hidden="1">
              <a:extLst>
                <a:ext uri="{63B3BB69-23CF-44E3-9099-C40C66FF867C}">
                  <a14:compatExt spid="_x0000_s57090"/>
                </a:ext>
                <a:ext uri="{FF2B5EF4-FFF2-40B4-BE49-F238E27FC236}">
                  <a16:creationId xmlns:a16="http://schemas.microsoft.com/office/drawing/2014/main" id="{00000000-0008-0000-0100-000002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57091" name="Button 11011" hidden="1">
              <a:extLst>
                <a:ext uri="{63B3BB69-23CF-44E3-9099-C40C66FF867C}">
                  <a14:compatExt spid="_x0000_s57091"/>
                </a:ext>
                <a:ext uri="{FF2B5EF4-FFF2-40B4-BE49-F238E27FC236}">
                  <a16:creationId xmlns:a16="http://schemas.microsoft.com/office/drawing/2014/main" id="{00000000-0008-0000-0100-00000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57092" name="Button 11012" hidden="1">
              <a:extLst>
                <a:ext uri="{63B3BB69-23CF-44E3-9099-C40C66FF867C}">
                  <a14:compatExt spid="_x0000_s57092"/>
                </a:ext>
                <a:ext uri="{FF2B5EF4-FFF2-40B4-BE49-F238E27FC236}">
                  <a16:creationId xmlns:a16="http://schemas.microsoft.com/office/drawing/2014/main" id="{00000000-0008-0000-0100-000004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57093" name="Button 11013" hidden="1">
              <a:extLst>
                <a:ext uri="{63B3BB69-23CF-44E3-9099-C40C66FF867C}">
                  <a14:compatExt spid="_x0000_s57093"/>
                </a:ext>
                <a:ext uri="{FF2B5EF4-FFF2-40B4-BE49-F238E27FC236}">
                  <a16:creationId xmlns:a16="http://schemas.microsoft.com/office/drawing/2014/main" id="{00000000-0008-0000-0100-00000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57094" name="Button 11014" hidden="1">
              <a:extLst>
                <a:ext uri="{63B3BB69-23CF-44E3-9099-C40C66FF867C}">
                  <a14:compatExt spid="_x0000_s57094"/>
                </a:ext>
                <a:ext uri="{FF2B5EF4-FFF2-40B4-BE49-F238E27FC236}">
                  <a16:creationId xmlns:a16="http://schemas.microsoft.com/office/drawing/2014/main" id="{00000000-0008-0000-0100-00000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57095" name="Button 11015" hidden="1">
              <a:extLst>
                <a:ext uri="{63B3BB69-23CF-44E3-9099-C40C66FF867C}">
                  <a14:compatExt spid="_x0000_s57095"/>
                </a:ext>
                <a:ext uri="{FF2B5EF4-FFF2-40B4-BE49-F238E27FC236}">
                  <a16:creationId xmlns:a16="http://schemas.microsoft.com/office/drawing/2014/main" id="{00000000-0008-0000-0100-00000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57119" name="Button 11039" hidden="1">
              <a:extLst>
                <a:ext uri="{63B3BB69-23CF-44E3-9099-C40C66FF867C}">
                  <a14:compatExt spid="_x0000_s57119"/>
                </a:ext>
                <a:ext uri="{FF2B5EF4-FFF2-40B4-BE49-F238E27FC236}">
                  <a16:creationId xmlns:a16="http://schemas.microsoft.com/office/drawing/2014/main" id="{00000000-0008-0000-0100-00001FD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57120" name="Button 11040" hidden="1">
              <a:extLst>
                <a:ext uri="{63B3BB69-23CF-44E3-9099-C40C66FF867C}">
                  <a14:compatExt spid="_x0000_s57120"/>
                </a:ext>
                <a:ext uri="{FF2B5EF4-FFF2-40B4-BE49-F238E27FC236}">
                  <a16:creationId xmlns:a16="http://schemas.microsoft.com/office/drawing/2014/main" id="{00000000-0008-0000-0100-00002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57121" name="Button 11041" hidden="1">
              <a:extLst>
                <a:ext uri="{63B3BB69-23CF-44E3-9099-C40C66FF867C}">
                  <a14:compatExt spid="_x0000_s57121"/>
                </a:ext>
                <a:ext uri="{FF2B5EF4-FFF2-40B4-BE49-F238E27FC236}">
                  <a16:creationId xmlns:a16="http://schemas.microsoft.com/office/drawing/2014/main" id="{00000000-0008-0000-0100-000021D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57122" name="Button 11042" hidden="1">
              <a:extLst>
                <a:ext uri="{63B3BB69-23CF-44E3-9099-C40C66FF867C}">
                  <a14:compatExt spid="_x0000_s57122"/>
                </a:ext>
                <a:ext uri="{FF2B5EF4-FFF2-40B4-BE49-F238E27FC236}">
                  <a16:creationId xmlns:a16="http://schemas.microsoft.com/office/drawing/2014/main" id="{00000000-0008-0000-0100-000022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57123" name="Button 11043" hidden="1">
              <a:extLst>
                <a:ext uri="{63B3BB69-23CF-44E3-9099-C40C66FF867C}">
                  <a14:compatExt spid="_x0000_s57123"/>
                </a:ext>
                <a:ext uri="{FF2B5EF4-FFF2-40B4-BE49-F238E27FC236}">
                  <a16:creationId xmlns:a16="http://schemas.microsoft.com/office/drawing/2014/main" id="{00000000-0008-0000-0100-00002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57124" name="Button 11044" hidden="1">
              <a:extLst>
                <a:ext uri="{63B3BB69-23CF-44E3-9099-C40C66FF867C}">
                  <a14:compatExt spid="_x0000_s57124"/>
                </a:ext>
                <a:ext uri="{FF2B5EF4-FFF2-40B4-BE49-F238E27FC236}">
                  <a16:creationId xmlns:a16="http://schemas.microsoft.com/office/drawing/2014/main" id="{00000000-0008-0000-0100-000024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57125" name="Button 11045" hidden="1">
              <a:extLst>
                <a:ext uri="{63B3BB69-23CF-44E3-9099-C40C66FF867C}">
                  <a14:compatExt spid="_x0000_s57125"/>
                </a:ext>
                <a:ext uri="{FF2B5EF4-FFF2-40B4-BE49-F238E27FC236}">
                  <a16:creationId xmlns:a16="http://schemas.microsoft.com/office/drawing/2014/main" id="{00000000-0008-0000-0100-00002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57126" name="Button 11046" hidden="1">
              <a:extLst>
                <a:ext uri="{63B3BB69-23CF-44E3-9099-C40C66FF867C}">
                  <a14:compatExt spid="_x0000_s57126"/>
                </a:ext>
                <a:ext uri="{FF2B5EF4-FFF2-40B4-BE49-F238E27FC236}">
                  <a16:creationId xmlns:a16="http://schemas.microsoft.com/office/drawing/2014/main" id="{00000000-0008-0000-0100-00002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57127" name="Button 11047" hidden="1">
              <a:extLst>
                <a:ext uri="{63B3BB69-23CF-44E3-9099-C40C66FF867C}">
                  <a14:compatExt spid="_x0000_s57127"/>
                </a:ext>
                <a:ext uri="{FF2B5EF4-FFF2-40B4-BE49-F238E27FC236}">
                  <a16:creationId xmlns:a16="http://schemas.microsoft.com/office/drawing/2014/main" id="{00000000-0008-0000-0100-00002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57128" name="Button 11048" hidden="1">
              <a:extLst>
                <a:ext uri="{63B3BB69-23CF-44E3-9099-C40C66FF867C}">
                  <a14:compatExt spid="_x0000_s57128"/>
                </a:ext>
                <a:ext uri="{FF2B5EF4-FFF2-40B4-BE49-F238E27FC236}">
                  <a16:creationId xmlns:a16="http://schemas.microsoft.com/office/drawing/2014/main" id="{00000000-0008-0000-0100-000028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57129" name="Button 11049" hidden="1">
              <a:extLst>
                <a:ext uri="{63B3BB69-23CF-44E3-9099-C40C66FF867C}">
                  <a14:compatExt spid="_x0000_s57129"/>
                </a:ext>
                <a:ext uri="{FF2B5EF4-FFF2-40B4-BE49-F238E27FC236}">
                  <a16:creationId xmlns:a16="http://schemas.microsoft.com/office/drawing/2014/main" id="{00000000-0008-0000-0100-00002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57130" name="Button 11050" hidden="1">
              <a:extLst>
                <a:ext uri="{63B3BB69-23CF-44E3-9099-C40C66FF867C}">
                  <a14:compatExt spid="_x0000_s57130"/>
                </a:ext>
                <a:ext uri="{FF2B5EF4-FFF2-40B4-BE49-F238E27FC236}">
                  <a16:creationId xmlns:a16="http://schemas.microsoft.com/office/drawing/2014/main" id="{00000000-0008-0000-0100-00002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57131" name="Button 11051" hidden="1">
              <a:extLst>
                <a:ext uri="{63B3BB69-23CF-44E3-9099-C40C66FF867C}">
                  <a14:compatExt spid="_x0000_s57131"/>
                </a:ext>
                <a:ext uri="{FF2B5EF4-FFF2-40B4-BE49-F238E27FC236}">
                  <a16:creationId xmlns:a16="http://schemas.microsoft.com/office/drawing/2014/main" id="{00000000-0008-0000-0100-00002B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57132" name="Button 11052" hidden="1">
              <a:extLst>
                <a:ext uri="{63B3BB69-23CF-44E3-9099-C40C66FF867C}">
                  <a14:compatExt spid="_x0000_s57132"/>
                </a:ext>
                <a:ext uri="{FF2B5EF4-FFF2-40B4-BE49-F238E27FC236}">
                  <a16:creationId xmlns:a16="http://schemas.microsoft.com/office/drawing/2014/main" id="{00000000-0008-0000-0100-00002C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57133" name="Button 11053" hidden="1">
              <a:extLst>
                <a:ext uri="{63B3BB69-23CF-44E3-9099-C40C66FF867C}">
                  <a14:compatExt spid="_x0000_s57133"/>
                </a:ext>
                <a:ext uri="{FF2B5EF4-FFF2-40B4-BE49-F238E27FC236}">
                  <a16:creationId xmlns:a16="http://schemas.microsoft.com/office/drawing/2014/main" id="{00000000-0008-0000-0100-00002D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57134" name="Button 11054" hidden="1">
              <a:extLst>
                <a:ext uri="{63B3BB69-23CF-44E3-9099-C40C66FF867C}">
                  <a14:compatExt spid="_x0000_s57134"/>
                </a:ext>
                <a:ext uri="{FF2B5EF4-FFF2-40B4-BE49-F238E27FC236}">
                  <a16:creationId xmlns:a16="http://schemas.microsoft.com/office/drawing/2014/main" id="{00000000-0008-0000-0100-00002E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57135" name="Button 11055" hidden="1">
              <a:extLst>
                <a:ext uri="{63B3BB69-23CF-44E3-9099-C40C66FF867C}">
                  <a14:compatExt spid="_x0000_s57135"/>
                </a:ext>
                <a:ext uri="{FF2B5EF4-FFF2-40B4-BE49-F238E27FC236}">
                  <a16:creationId xmlns:a16="http://schemas.microsoft.com/office/drawing/2014/main" id="{00000000-0008-0000-0100-00002F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57136" name="Button 11056" hidden="1">
              <a:extLst>
                <a:ext uri="{63B3BB69-23CF-44E3-9099-C40C66FF867C}">
                  <a14:compatExt spid="_x0000_s57136"/>
                </a:ext>
                <a:ext uri="{FF2B5EF4-FFF2-40B4-BE49-F238E27FC236}">
                  <a16:creationId xmlns:a16="http://schemas.microsoft.com/office/drawing/2014/main" id="{00000000-0008-0000-0100-00003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57137" name="Button 11057" hidden="1">
              <a:extLst>
                <a:ext uri="{63B3BB69-23CF-44E3-9099-C40C66FF867C}">
                  <a14:compatExt spid="_x0000_s57137"/>
                </a:ext>
                <a:ext uri="{FF2B5EF4-FFF2-40B4-BE49-F238E27FC236}">
                  <a16:creationId xmlns:a16="http://schemas.microsoft.com/office/drawing/2014/main" id="{00000000-0008-0000-0100-000031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57158" name="Button 11078" hidden="1">
              <a:extLst>
                <a:ext uri="{63B3BB69-23CF-44E3-9099-C40C66FF867C}">
                  <a14:compatExt spid="_x0000_s57158"/>
                </a:ext>
                <a:ext uri="{FF2B5EF4-FFF2-40B4-BE49-F238E27FC236}">
                  <a16:creationId xmlns:a16="http://schemas.microsoft.com/office/drawing/2014/main" id="{00000000-0008-0000-0100-000046D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57160" name="Button 11080" hidden="1">
              <a:extLst>
                <a:ext uri="{63B3BB69-23CF-44E3-9099-C40C66FF867C}">
                  <a14:compatExt spid="_x0000_s57160"/>
                </a:ext>
                <a:ext uri="{FF2B5EF4-FFF2-40B4-BE49-F238E27FC236}">
                  <a16:creationId xmlns:a16="http://schemas.microsoft.com/office/drawing/2014/main" id="{00000000-0008-0000-0100-000048D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57161" name="Button 11081" hidden="1">
              <a:extLst>
                <a:ext uri="{63B3BB69-23CF-44E3-9099-C40C66FF867C}">
                  <a14:compatExt spid="_x0000_s57161"/>
                </a:ext>
                <a:ext uri="{FF2B5EF4-FFF2-40B4-BE49-F238E27FC236}">
                  <a16:creationId xmlns:a16="http://schemas.microsoft.com/office/drawing/2014/main" id="{00000000-0008-0000-0100-00004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57162" name="Button 11082" hidden="1">
              <a:extLst>
                <a:ext uri="{63B3BB69-23CF-44E3-9099-C40C66FF867C}">
                  <a14:compatExt spid="_x0000_s57162"/>
                </a:ext>
                <a:ext uri="{FF2B5EF4-FFF2-40B4-BE49-F238E27FC236}">
                  <a16:creationId xmlns:a16="http://schemas.microsoft.com/office/drawing/2014/main" id="{00000000-0008-0000-0100-00004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57163" name="Button 11083" hidden="1">
              <a:extLst>
                <a:ext uri="{63B3BB69-23CF-44E3-9099-C40C66FF867C}">
                  <a14:compatExt spid="_x0000_s57163"/>
                </a:ext>
                <a:ext uri="{FF2B5EF4-FFF2-40B4-BE49-F238E27FC236}">
                  <a16:creationId xmlns:a16="http://schemas.microsoft.com/office/drawing/2014/main" id="{00000000-0008-0000-0100-00004B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57164" name="Button 11084" hidden="1">
              <a:extLst>
                <a:ext uri="{63B3BB69-23CF-44E3-9099-C40C66FF867C}">
                  <a14:compatExt spid="_x0000_s57164"/>
                </a:ext>
                <a:ext uri="{FF2B5EF4-FFF2-40B4-BE49-F238E27FC236}">
                  <a16:creationId xmlns:a16="http://schemas.microsoft.com/office/drawing/2014/main" id="{00000000-0008-0000-0100-00004C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57165" name="Button 11085" hidden="1">
              <a:extLst>
                <a:ext uri="{63B3BB69-23CF-44E3-9099-C40C66FF867C}">
                  <a14:compatExt spid="_x0000_s57165"/>
                </a:ext>
                <a:ext uri="{FF2B5EF4-FFF2-40B4-BE49-F238E27FC236}">
                  <a16:creationId xmlns:a16="http://schemas.microsoft.com/office/drawing/2014/main" id="{00000000-0008-0000-0100-00004D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57166" name="Button 11086" hidden="1">
              <a:extLst>
                <a:ext uri="{63B3BB69-23CF-44E3-9099-C40C66FF867C}">
                  <a14:compatExt spid="_x0000_s57166"/>
                </a:ext>
                <a:ext uri="{FF2B5EF4-FFF2-40B4-BE49-F238E27FC236}">
                  <a16:creationId xmlns:a16="http://schemas.microsoft.com/office/drawing/2014/main" id="{00000000-0008-0000-0100-00004E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57167" name="Button 11087" hidden="1">
              <a:extLst>
                <a:ext uri="{63B3BB69-23CF-44E3-9099-C40C66FF867C}">
                  <a14:compatExt spid="_x0000_s57167"/>
                </a:ext>
                <a:ext uri="{FF2B5EF4-FFF2-40B4-BE49-F238E27FC236}">
                  <a16:creationId xmlns:a16="http://schemas.microsoft.com/office/drawing/2014/main" id="{00000000-0008-0000-0100-00004F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57168" name="Button 11088" hidden="1">
              <a:extLst>
                <a:ext uri="{63B3BB69-23CF-44E3-9099-C40C66FF867C}">
                  <a14:compatExt spid="_x0000_s57168"/>
                </a:ext>
                <a:ext uri="{FF2B5EF4-FFF2-40B4-BE49-F238E27FC236}">
                  <a16:creationId xmlns:a16="http://schemas.microsoft.com/office/drawing/2014/main" id="{00000000-0008-0000-0100-00005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57169" name="Button 11089" hidden="1">
              <a:extLst>
                <a:ext uri="{63B3BB69-23CF-44E3-9099-C40C66FF867C}">
                  <a14:compatExt spid="_x0000_s57169"/>
                </a:ext>
                <a:ext uri="{FF2B5EF4-FFF2-40B4-BE49-F238E27FC236}">
                  <a16:creationId xmlns:a16="http://schemas.microsoft.com/office/drawing/2014/main" id="{00000000-0008-0000-0100-000051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57170" name="Button 11090" hidden="1">
              <a:extLst>
                <a:ext uri="{63B3BB69-23CF-44E3-9099-C40C66FF867C}">
                  <a14:compatExt spid="_x0000_s57170"/>
                </a:ext>
                <a:ext uri="{FF2B5EF4-FFF2-40B4-BE49-F238E27FC236}">
                  <a16:creationId xmlns:a16="http://schemas.microsoft.com/office/drawing/2014/main" id="{00000000-0008-0000-0100-000052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57171" name="Button 11091" hidden="1">
              <a:extLst>
                <a:ext uri="{63B3BB69-23CF-44E3-9099-C40C66FF867C}">
                  <a14:compatExt spid="_x0000_s57171"/>
                </a:ext>
                <a:ext uri="{FF2B5EF4-FFF2-40B4-BE49-F238E27FC236}">
                  <a16:creationId xmlns:a16="http://schemas.microsoft.com/office/drawing/2014/main" id="{00000000-0008-0000-0100-00005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57172" name="Button 11092" hidden="1">
              <a:extLst>
                <a:ext uri="{63B3BB69-23CF-44E3-9099-C40C66FF867C}">
                  <a14:compatExt spid="_x0000_s57172"/>
                </a:ext>
                <a:ext uri="{FF2B5EF4-FFF2-40B4-BE49-F238E27FC236}">
                  <a16:creationId xmlns:a16="http://schemas.microsoft.com/office/drawing/2014/main" id="{00000000-0008-0000-0100-000054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57173" name="Button 11093" hidden="1">
              <a:extLst>
                <a:ext uri="{63B3BB69-23CF-44E3-9099-C40C66FF867C}">
                  <a14:compatExt spid="_x0000_s57173"/>
                </a:ext>
                <a:ext uri="{FF2B5EF4-FFF2-40B4-BE49-F238E27FC236}">
                  <a16:creationId xmlns:a16="http://schemas.microsoft.com/office/drawing/2014/main" id="{00000000-0008-0000-0100-00005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57174" name="Button 11094" hidden="1">
              <a:extLst>
                <a:ext uri="{63B3BB69-23CF-44E3-9099-C40C66FF867C}">
                  <a14:compatExt spid="_x0000_s57174"/>
                </a:ext>
                <a:ext uri="{FF2B5EF4-FFF2-40B4-BE49-F238E27FC236}">
                  <a16:creationId xmlns:a16="http://schemas.microsoft.com/office/drawing/2014/main" id="{00000000-0008-0000-0100-00005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57175" name="Button 11095" hidden="1">
              <a:extLst>
                <a:ext uri="{63B3BB69-23CF-44E3-9099-C40C66FF867C}">
                  <a14:compatExt spid="_x0000_s57175"/>
                </a:ext>
                <a:ext uri="{FF2B5EF4-FFF2-40B4-BE49-F238E27FC236}">
                  <a16:creationId xmlns:a16="http://schemas.microsoft.com/office/drawing/2014/main" id="{00000000-0008-0000-0100-00005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57176" name="Button 11096" hidden="1">
              <a:extLst>
                <a:ext uri="{63B3BB69-23CF-44E3-9099-C40C66FF867C}">
                  <a14:compatExt spid="_x0000_s57176"/>
                </a:ext>
                <a:ext uri="{FF2B5EF4-FFF2-40B4-BE49-F238E27FC236}">
                  <a16:creationId xmlns:a16="http://schemas.microsoft.com/office/drawing/2014/main" id="{00000000-0008-0000-0100-000058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57177" name="Button 11097" hidden="1">
              <a:extLst>
                <a:ext uri="{63B3BB69-23CF-44E3-9099-C40C66FF867C}">
                  <a14:compatExt spid="_x0000_s57177"/>
                </a:ext>
                <a:ext uri="{FF2B5EF4-FFF2-40B4-BE49-F238E27FC236}">
                  <a16:creationId xmlns:a16="http://schemas.microsoft.com/office/drawing/2014/main" id="{00000000-0008-0000-0100-00005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57178" name="Button 11098" hidden="1">
              <a:extLst>
                <a:ext uri="{63B3BB69-23CF-44E3-9099-C40C66FF867C}">
                  <a14:compatExt spid="_x0000_s57178"/>
                </a:ext>
                <a:ext uri="{FF2B5EF4-FFF2-40B4-BE49-F238E27FC236}">
                  <a16:creationId xmlns:a16="http://schemas.microsoft.com/office/drawing/2014/main" id="{00000000-0008-0000-0100-00005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57179" name="Button 11099" hidden="1">
              <a:extLst>
                <a:ext uri="{63B3BB69-23CF-44E3-9099-C40C66FF867C}">
                  <a14:compatExt spid="_x0000_s57179"/>
                </a:ext>
                <a:ext uri="{FF2B5EF4-FFF2-40B4-BE49-F238E27FC236}">
                  <a16:creationId xmlns:a16="http://schemas.microsoft.com/office/drawing/2014/main" id="{00000000-0008-0000-0100-00005B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57180" name="Button 11100" hidden="1">
              <a:extLst>
                <a:ext uri="{63B3BB69-23CF-44E3-9099-C40C66FF867C}">
                  <a14:compatExt spid="_x0000_s57180"/>
                </a:ext>
                <a:ext uri="{FF2B5EF4-FFF2-40B4-BE49-F238E27FC236}">
                  <a16:creationId xmlns:a16="http://schemas.microsoft.com/office/drawing/2014/main" id="{00000000-0008-0000-0100-00005C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57181" name="Button 11101" hidden="1">
              <a:extLst>
                <a:ext uri="{63B3BB69-23CF-44E3-9099-C40C66FF867C}">
                  <a14:compatExt spid="_x0000_s57181"/>
                </a:ext>
                <a:ext uri="{FF2B5EF4-FFF2-40B4-BE49-F238E27FC236}">
                  <a16:creationId xmlns:a16="http://schemas.microsoft.com/office/drawing/2014/main" id="{00000000-0008-0000-0100-00005D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57182" name="Button 11102" hidden="1">
              <a:extLst>
                <a:ext uri="{63B3BB69-23CF-44E3-9099-C40C66FF867C}">
                  <a14:compatExt spid="_x0000_s57182"/>
                </a:ext>
                <a:ext uri="{FF2B5EF4-FFF2-40B4-BE49-F238E27FC236}">
                  <a16:creationId xmlns:a16="http://schemas.microsoft.com/office/drawing/2014/main" id="{00000000-0008-0000-0100-00005E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57183" name="Button 11103" hidden="1">
              <a:extLst>
                <a:ext uri="{63B3BB69-23CF-44E3-9099-C40C66FF867C}">
                  <a14:compatExt spid="_x0000_s57183"/>
                </a:ext>
                <a:ext uri="{FF2B5EF4-FFF2-40B4-BE49-F238E27FC236}">
                  <a16:creationId xmlns:a16="http://schemas.microsoft.com/office/drawing/2014/main" id="{00000000-0008-0000-0100-00005F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57184" name="Button 11104" hidden="1">
              <a:extLst>
                <a:ext uri="{63B3BB69-23CF-44E3-9099-C40C66FF867C}">
                  <a14:compatExt spid="_x0000_s57184"/>
                </a:ext>
                <a:ext uri="{FF2B5EF4-FFF2-40B4-BE49-F238E27FC236}">
                  <a16:creationId xmlns:a16="http://schemas.microsoft.com/office/drawing/2014/main" id="{00000000-0008-0000-0100-00006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57185" name="Button 11105" hidden="1">
              <a:extLst>
                <a:ext uri="{63B3BB69-23CF-44E3-9099-C40C66FF867C}">
                  <a14:compatExt spid="_x0000_s57185"/>
                </a:ext>
                <a:ext uri="{FF2B5EF4-FFF2-40B4-BE49-F238E27FC236}">
                  <a16:creationId xmlns:a16="http://schemas.microsoft.com/office/drawing/2014/main" id="{00000000-0008-0000-0100-000061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57186" name="Button 11106" hidden="1">
              <a:extLst>
                <a:ext uri="{63B3BB69-23CF-44E3-9099-C40C66FF867C}">
                  <a14:compatExt spid="_x0000_s57186"/>
                </a:ext>
                <a:ext uri="{FF2B5EF4-FFF2-40B4-BE49-F238E27FC236}">
                  <a16:creationId xmlns:a16="http://schemas.microsoft.com/office/drawing/2014/main" id="{00000000-0008-0000-0100-000062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57187" name="Button 11107" hidden="1">
              <a:extLst>
                <a:ext uri="{63B3BB69-23CF-44E3-9099-C40C66FF867C}">
                  <a14:compatExt spid="_x0000_s57187"/>
                </a:ext>
                <a:ext uri="{FF2B5EF4-FFF2-40B4-BE49-F238E27FC236}">
                  <a16:creationId xmlns:a16="http://schemas.microsoft.com/office/drawing/2014/main" id="{00000000-0008-0000-0100-00006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57188" name="Button 11108" hidden="1">
              <a:extLst>
                <a:ext uri="{63B3BB69-23CF-44E3-9099-C40C66FF867C}">
                  <a14:compatExt spid="_x0000_s57188"/>
                </a:ext>
                <a:ext uri="{FF2B5EF4-FFF2-40B4-BE49-F238E27FC236}">
                  <a16:creationId xmlns:a16="http://schemas.microsoft.com/office/drawing/2014/main" id="{00000000-0008-0000-0100-000064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57189" name="Button 11109" hidden="1">
              <a:extLst>
                <a:ext uri="{63B3BB69-23CF-44E3-9099-C40C66FF867C}">
                  <a14:compatExt spid="_x0000_s57189"/>
                </a:ext>
                <a:ext uri="{FF2B5EF4-FFF2-40B4-BE49-F238E27FC236}">
                  <a16:creationId xmlns:a16="http://schemas.microsoft.com/office/drawing/2014/main" id="{00000000-0008-0000-0100-00006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57190" name="Button 11110" hidden="1">
              <a:extLst>
                <a:ext uri="{63B3BB69-23CF-44E3-9099-C40C66FF867C}">
                  <a14:compatExt spid="_x0000_s57190"/>
                </a:ext>
                <a:ext uri="{FF2B5EF4-FFF2-40B4-BE49-F238E27FC236}">
                  <a16:creationId xmlns:a16="http://schemas.microsoft.com/office/drawing/2014/main" id="{00000000-0008-0000-0100-00006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57191" name="Button 11111" hidden="1">
              <a:extLst>
                <a:ext uri="{63B3BB69-23CF-44E3-9099-C40C66FF867C}">
                  <a14:compatExt spid="_x0000_s57191"/>
                </a:ext>
                <a:ext uri="{FF2B5EF4-FFF2-40B4-BE49-F238E27FC236}">
                  <a16:creationId xmlns:a16="http://schemas.microsoft.com/office/drawing/2014/main" id="{00000000-0008-0000-0100-00006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57192" name="Button 11112" hidden="1">
              <a:extLst>
                <a:ext uri="{63B3BB69-23CF-44E3-9099-C40C66FF867C}">
                  <a14:compatExt spid="_x0000_s57192"/>
                </a:ext>
                <a:ext uri="{FF2B5EF4-FFF2-40B4-BE49-F238E27FC236}">
                  <a16:creationId xmlns:a16="http://schemas.microsoft.com/office/drawing/2014/main" id="{00000000-0008-0000-0100-000068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57193" name="Button 11113" hidden="1">
              <a:extLst>
                <a:ext uri="{63B3BB69-23CF-44E3-9099-C40C66FF867C}">
                  <a14:compatExt spid="_x0000_s57193"/>
                </a:ext>
                <a:ext uri="{FF2B5EF4-FFF2-40B4-BE49-F238E27FC236}">
                  <a16:creationId xmlns:a16="http://schemas.microsoft.com/office/drawing/2014/main" id="{00000000-0008-0000-0100-00006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57194" name="Button 11114" hidden="1">
              <a:extLst>
                <a:ext uri="{63B3BB69-23CF-44E3-9099-C40C66FF867C}">
                  <a14:compatExt spid="_x0000_s57194"/>
                </a:ext>
                <a:ext uri="{FF2B5EF4-FFF2-40B4-BE49-F238E27FC236}">
                  <a16:creationId xmlns:a16="http://schemas.microsoft.com/office/drawing/2014/main" id="{00000000-0008-0000-0100-00006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57218" name="Button 11138" hidden="1">
              <a:extLst>
                <a:ext uri="{63B3BB69-23CF-44E3-9099-C40C66FF867C}">
                  <a14:compatExt spid="_x0000_s57218"/>
                </a:ext>
                <a:ext uri="{FF2B5EF4-FFF2-40B4-BE49-F238E27FC236}">
                  <a16:creationId xmlns:a16="http://schemas.microsoft.com/office/drawing/2014/main" id="{00000000-0008-0000-0100-000082D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57219" name="Button 11139" hidden="1">
              <a:extLst>
                <a:ext uri="{63B3BB69-23CF-44E3-9099-C40C66FF867C}">
                  <a14:compatExt spid="_x0000_s57219"/>
                </a:ext>
                <a:ext uri="{FF2B5EF4-FFF2-40B4-BE49-F238E27FC236}">
                  <a16:creationId xmlns:a16="http://schemas.microsoft.com/office/drawing/2014/main" id="{00000000-0008-0000-0100-00008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57220" name="Button 11140" hidden="1">
              <a:extLst>
                <a:ext uri="{63B3BB69-23CF-44E3-9099-C40C66FF867C}">
                  <a14:compatExt spid="_x0000_s57220"/>
                </a:ext>
                <a:ext uri="{FF2B5EF4-FFF2-40B4-BE49-F238E27FC236}">
                  <a16:creationId xmlns:a16="http://schemas.microsoft.com/office/drawing/2014/main" id="{00000000-0008-0000-0100-000084D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57221" name="Button 11141" hidden="1">
              <a:extLst>
                <a:ext uri="{63B3BB69-23CF-44E3-9099-C40C66FF867C}">
                  <a14:compatExt spid="_x0000_s57221"/>
                </a:ext>
                <a:ext uri="{FF2B5EF4-FFF2-40B4-BE49-F238E27FC236}">
                  <a16:creationId xmlns:a16="http://schemas.microsoft.com/office/drawing/2014/main" id="{00000000-0008-0000-0100-00008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57222" name="Button 11142" hidden="1">
              <a:extLst>
                <a:ext uri="{63B3BB69-23CF-44E3-9099-C40C66FF867C}">
                  <a14:compatExt spid="_x0000_s57222"/>
                </a:ext>
                <a:ext uri="{FF2B5EF4-FFF2-40B4-BE49-F238E27FC236}">
                  <a16:creationId xmlns:a16="http://schemas.microsoft.com/office/drawing/2014/main" id="{00000000-0008-0000-0100-00008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57223" name="Button 11143" hidden="1">
              <a:extLst>
                <a:ext uri="{63B3BB69-23CF-44E3-9099-C40C66FF867C}">
                  <a14:compatExt spid="_x0000_s57223"/>
                </a:ext>
                <a:ext uri="{FF2B5EF4-FFF2-40B4-BE49-F238E27FC236}">
                  <a16:creationId xmlns:a16="http://schemas.microsoft.com/office/drawing/2014/main" id="{00000000-0008-0000-0100-00008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57224" name="Button 11144" hidden="1">
              <a:extLst>
                <a:ext uri="{63B3BB69-23CF-44E3-9099-C40C66FF867C}">
                  <a14:compatExt spid="_x0000_s57224"/>
                </a:ext>
                <a:ext uri="{FF2B5EF4-FFF2-40B4-BE49-F238E27FC236}">
                  <a16:creationId xmlns:a16="http://schemas.microsoft.com/office/drawing/2014/main" id="{00000000-0008-0000-0100-000088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57225" name="Button 11145" hidden="1">
              <a:extLst>
                <a:ext uri="{63B3BB69-23CF-44E3-9099-C40C66FF867C}">
                  <a14:compatExt spid="_x0000_s57225"/>
                </a:ext>
                <a:ext uri="{FF2B5EF4-FFF2-40B4-BE49-F238E27FC236}">
                  <a16:creationId xmlns:a16="http://schemas.microsoft.com/office/drawing/2014/main" id="{00000000-0008-0000-0100-00008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57226" name="Button 11146" hidden="1">
              <a:extLst>
                <a:ext uri="{63B3BB69-23CF-44E3-9099-C40C66FF867C}">
                  <a14:compatExt spid="_x0000_s57226"/>
                </a:ext>
                <a:ext uri="{FF2B5EF4-FFF2-40B4-BE49-F238E27FC236}">
                  <a16:creationId xmlns:a16="http://schemas.microsoft.com/office/drawing/2014/main" id="{00000000-0008-0000-0100-00008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57227" name="Button 11147" hidden="1">
              <a:extLst>
                <a:ext uri="{63B3BB69-23CF-44E3-9099-C40C66FF867C}">
                  <a14:compatExt spid="_x0000_s57227"/>
                </a:ext>
                <a:ext uri="{FF2B5EF4-FFF2-40B4-BE49-F238E27FC236}">
                  <a16:creationId xmlns:a16="http://schemas.microsoft.com/office/drawing/2014/main" id="{00000000-0008-0000-0100-00008B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57228" name="Button 11148" hidden="1">
              <a:extLst>
                <a:ext uri="{63B3BB69-23CF-44E3-9099-C40C66FF867C}">
                  <a14:compatExt spid="_x0000_s57228"/>
                </a:ext>
                <a:ext uri="{FF2B5EF4-FFF2-40B4-BE49-F238E27FC236}">
                  <a16:creationId xmlns:a16="http://schemas.microsoft.com/office/drawing/2014/main" id="{00000000-0008-0000-0100-00008C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57247" name="Button 11167" hidden="1">
              <a:extLst>
                <a:ext uri="{63B3BB69-23CF-44E3-9099-C40C66FF867C}">
                  <a14:compatExt spid="_x0000_s57247"/>
                </a:ext>
                <a:ext uri="{FF2B5EF4-FFF2-40B4-BE49-F238E27FC236}">
                  <a16:creationId xmlns:a16="http://schemas.microsoft.com/office/drawing/2014/main" id="{00000000-0008-0000-0100-00009FD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57248" name="Button 11168" hidden="1">
              <a:extLst>
                <a:ext uri="{63B3BB69-23CF-44E3-9099-C40C66FF867C}">
                  <a14:compatExt spid="_x0000_s57248"/>
                </a:ext>
                <a:ext uri="{FF2B5EF4-FFF2-40B4-BE49-F238E27FC236}">
                  <a16:creationId xmlns:a16="http://schemas.microsoft.com/office/drawing/2014/main" id="{00000000-0008-0000-0100-0000A0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57249" name="Button 11169" hidden="1">
              <a:extLst>
                <a:ext uri="{63B3BB69-23CF-44E3-9099-C40C66FF867C}">
                  <a14:compatExt spid="_x0000_s57249"/>
                </a:ext>
                <a:ext uri="{FF2B5EF4-FFF2-40B4-BE49-F238E27FC236}">
                  <a16:creationId xmlns:a16="http://schemas.microsoft.com/office/drawing/2014/main" id="{00000000-0008-0000-0100-0000A1D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57250" name="Button 11170" hidden="1">
              <a:extLst>
                <a:ext uri="{63B3BB69-23CF-44E3-9099-C40C66FF867C}">
                  <a14:compatExt spid="_x0000_s57250"/>
                </a:ext>
                <a:ext uri="{FF2B5EF4-FFF2-40B4-BE49-F238E27FC236}">
                  <a16:creationId xmlns:a16="http://schemas.microsoft.com/office/drawing/2014/main" id="{00000000-0008-0000-0100-0000A2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57251" name="Button 11171" hidden="1">
              <a:extLst>
                <a:ext uri="{63B3BB69-23CF-44E3-9099-C40C66FF867C}">
                  <a14:compatExt spid="_x0000_s57251"/>
                </a:ext>
                <a:ext uri="{FF2B5EF4-FFF2-40B4-BE49-F238E27FC236}">
                  <a16:creationId xmlns:a16="http://schemas.microsoft.com/office/drawing/2014/main" id="{00000000-0008-0000-0100-0000A3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57252" name="Button 11172" hidden="1">
              <a:extLst>
                <a:ext uri="{63B3BB69-23CF-44E3-9099-C40C66FF867C}">
                  <a14:compatExt spid="_x0000_s57252"/>
                </a:ext>
                <a:ext uri="{FF2B5EF4-FFF2-40B4-BE49-F238E27FC236}">
                  <a16:creationId xmlns:a16="http://schemas.microsoft.com/office/drawing/2014/main" id="{00000000-0008-0000-0100-0000A4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57253" name="Button 11173" hidden="1">
              <a:extLst>
                <a:ext uri="{63B3BB69-23CF-44E3-9099-C40C66FF867C}">
                  <a14:compatExt spid="_x0000_s57253"/>
                </a:ext>
                <a:ext uri="{FF2B5EF4-FFF2-40B4-BE49-F238E27FC236}">
                  <a16:creationId xmlns:a16="http://schemas.microsoft.com/office/drawing/2014/main" id="{00000000-0008-0000-0100-0000A5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57254" name="Button 11174" hidden="1">
              <a:extLst>
                <a:ext uri="{63B3BB69-23CF-44E3-9099-C40C66FF867C}">
                  <a14:compatExt spid="_x0000_s57254"/>
                </a:ext>
                <a:ext uri="{FF2B5EF4-FFF2-40B4-BE49-F238E27FC236}">
                  <a16:creationId xmlns:a16="http://schemas.microsoft.com/office/drawing/2014/main" id="{00000000-0008-0000-0100-0000A6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57255" name="Button 11175" hidden="1">
              <a:extLst>
                <a:ext uri="{63B3BB69-23CF-44E3-9099-C40C66FF867C}">
                  <a14:compatExt spid="_x0000_s57255"/>
                </a:ext>
                <a:ext uri="{FF2B5EF4-FFF2-40B4-BE49-F238E27FC236}">
                  <a16:creationId xmlns:a16="http://schemas.microsoft.com/office/drawing/2014/main" id="{00000000-0008-0000-0100-0000A7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57256" name="Button 11176" hidden="1">
              <a:extLst>
                <a:ext uri="{63B3BB69-23CF-44E3-9099-C40C66FF867C}">
                  <a14:compatExt spid="_x0000_s57256"/>
                </a:ext>
                <a:ext uri="{FF2B5EF4-FFF2-40B4-BE49-F238E27FC236}">
                  <a16:creationId xmlns:a16="http://schemas.microsoft.com/office/drawing/2014/main" id="{00000000-0008-0000-0100-0000A8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57257" name="Button 11177" hidden="1">
              <a:extLst>
                <a:ext uri="{63B3BB69-23CF-44E3-9099-C40C66FF867C}">
                  <a14:compatExt spid="_x0000_s57257"/>
                </a:ext>
                <a:ext uri="{FF2B5EF4-FFF2-40B4-BE49-F238E27FC236}">
                  <a16:creationId xmlns:a16="http://schemas.microsoft.com/office/drawing/2014/main" id="{00000000-0008-0000-0100-0000A9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57258" name="Button 11178" hidden="1">
              <a:extLst>
                <a:ext uri="{63B3BB69-23CF-44E3-9099-C40C66FF867C}">
                  <a14:compatExt spid="_x0000_s57258"/>
                </a:ext>
                <a:ext uri="{FF2B5EF4-FFF2-40B4-BE49-F238E27FC236}">
                  <a16:creationId xmlns:a16="http://schemas.microsoft.com/office/drawing/2014/main" id="{00000000-0008-0000-0100-0000AAD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61442" name="Button 11266" hidden="1">
              <a:extLst>
                <a:ext uri="{63B3BB69-23CF-44E3-9099-C40C66FF867C}">
                  <a14:compatExt spid="_x0000_s61442"/>
                </a:ext>
                <a:ext uri="{FF2B5EF4-FFF2-40B4-BE49-F238E27FC236}">
                  <a16:creationId xmlns:a16="http://schemas.microsoft.com/office/drawing/2014/main" id="{00000000-0008-0000-0100-000002F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61443" name="Button 11267" hidden="1">
              <a:extLst>
                <a:ext uri="{63B3BB69-23CF-44E3-9099-C40C66FF867C}">
                  <a14:compatExt spid="_x0000_s61443"/>
                </a:ext>
                <a:ext uri="{FF2B5EF4-FFF2-40B4-BE49-F238E27FC236}">
                  <a16:creationId xmlns:a16="http://schemas.microsoft.com/office/drawing/2014/main" id="{00000000-0008-0000-0100-000003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61444" name="Button 11268" hidden="1">
              <a:extLst>
                <a:ext uri="{63B3BB69-23CF-44E3-9099-C40C66FF867C}">
                  <a14:compatExt spid="_x0000_s61444"/>
                </a:ext>
                <a:ext uri="{FF2B5EF4-FFF2-40B4-BE49-F238E27FC236}">
                  <a16:creationId xmlns:a16="http://schemas.microsoft.com/office/drawing/2014/main" id="{00000000-0008-0000-0100-000004F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61445" name="Button 11269" hidden="1">
              <a:extLst>
                <a:ext uri="{63B3BB69-23CF-44E3-9099-C40C66FF867C}">
                  <a14:compatExt spid="_x0000_s61445"/>
                </a:ext>
                <a:ext uri="{FF2B5EF4-FFF2-40B4-BE49-F238E27FC236}">
                  <a16:creationId xmlns:a16="http://schemas.microsoft.com/office/drawing/2014/main" id="{00000000-0008-0000-0100-000005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61446" name="Button 11270" hidden="1">
              <a:extLst>
                <a:ext uri="{63B3BB69-23CF-44E3-9099-C40C66FF867C}">
                  <a14:compatExt spid="_x0000_s61446"/>
                </a:ext>
                <a:ext uri="{FF2B5EF4-FFF2-40B4-BE49-F238E27FC236}">
                  <a16:creationId xmlns:a16="http://schemas.microsoft.com/office/drawing/2014/main" id="{00000000-0008-0000-0100-000006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61447" name="Button 11271" hidden="1">
              <a:extLst>
                <a:ext uri="{63B3BB69-23CF-44E3-9099-C40C66FF867C}">
                  <a14:compatExt spid="_x0000_s61447"/>
                </a:ext>
                <a:ext uri="{FF2B5EF4-FFF2-40B4-BE49-F238E27FC236}">
                  <a16:creationId xmlns:a16="http://schemas.microsoft.com/office/drawing/2014/main" id="{00000000-0008-0000-0100-000007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61448" name="Button 11272" hidden="1">
              <a:extLst>
                <a:ext uri="{63B3BB69-23CF-44E3-9099-C40C66FF867C}">
                  <a14:compatExt spid="_x0000_s61448"/>
                </a:ext>
                <a:ext uri="{FF2B5EF4-FFF2-40B4-BE49-F238E27FC236}">
                  <a16:creationId xmlns:a16="http://schemas.microsoft.com/office/drawing/2014/main" id="{00000000-0008-0000-0100-000008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61449" name="Button 11273" hidden="1">
              <a:extLst>
                <a:ext uri="{63B3BB69-23CF-44E3-9099-C40C66FF867C}">
                  <a14:compatExt spid="_x0000_s61449"/>
                </a:ext>
                <a:ext uri="{FF2B5EF4-FFF2-40B4-BE49-F238E27FC236}">
                  <a16:creationId xmlns:a16="http://schemas.microsoft.com/office/drawing/2014/main" id="{00000000-0008-0000-0100-000009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61450" name="Button 11274" hidden="1">
              <a:extLst>
                <a:ext uri="{63B3BB69-23CF-44E3-9099-C40C66FF867C}">
                  <a14:compatExt spid="_x0000_s61450"/>
                </a:ext>
                <a:ext uri="{FF2B5EF4-FFF2-40B4-BE49-F238E27FC236}">
                  <a16:creationId xmlns:a16="http://schemas.microsoft.com/office/drawing/2014/main" id="{00000000-0008-0000-0100-00000A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61503" name="Button 11327" hidden="1">
              <a:extLst>
                <a:ext uri="{63B3BB69-23CF-44E3-9099-C40C66FF867C}">
                  <a14:compatExt spid="_x0000_s61503"/>
                </a:ext>
                <a:ext uri="{FF2B5EF4-FFF2-40B4-BE49-F238E27FC236}">
                  <a16:creationId xmlns:a16="http://schemas.microsoft.com/office/drawing/2014/main" id="{00000000-0008-0000-0100-00003FF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61504" name="Button 11328" hidden="1">
              <a:extLst>
                <a:ext uri="{63B3BB69-23CF-44E3-9099-C40C66FF867C}">
                  <a14:compatExt spid="_x0000_s61504"/>
                </a:ext>
                <a:ext uri="{FF2B5EF4-FFF2-40B4-BE49-F238E27FC236}">
                  <a16:creationId xmlns:a16="http://schemas.microsoft.com/office/drawing/2014/main" id="{00000000-0008-0000-0100-000040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61505" name="Button 11329" hidden="1">
              <a:extLst>
                <a:ext uri="{63B3BB69-23CF-44E3-9099-C40C66FF867C}">
                  <a14:compatExt spid="_x0000_s61505"/>
                </a:ext>
                <a:ext uri="{FF2B5EF4-FFF2-40B4-BE49-F238E27FC236}">
                  <a16:creationId xmlns:a16="http://schemas.microsoft.com/office/drawing/2014/main" id="{00000000-0008-0000-0100-000041F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61506" name="Button 11330" hidden="1">
              <a:extLst>
                <a:ext uri="{63B3BB69-23CF-44E3-9099-C40C66FF867C}">
                  <a14:compatExt spid="_x0000_s61506"/>
                </a:ext>
                <a:ext uri="{FF2B5EF4-FFF2-40B4-BE49-F238E27FC236}">
                  <a16:creationId xmlns:a16="http://schemas.microsoft.com/office/drawing/2014/main" id="{00000000-0008-0000-0100-000042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61507" name="Button 11331" hidden="1">
              <a:extLst>
                <a:ext uri="{63B3BB69-23CF-44E3-9099-C40C66FF867C}">
                  <a14:compatExt spid="_x0000_s61507"/>
                </a:ext>
                <a:ext uri="{FF2B5EF4-FFF2-40B4-BE49-F238E27FC236}">
                  <a16:creationId xmlns:a16="http://schemas.microsoft.com/office/drawing/2014/main" id="{00000000-0008-0000-0100-000043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61508" name="Button 11332" hidden="1">
              <a:extLst>
                <a:ext uri="{63B3BB69-23CF-44E3-9099-C40C66FF867C}">
                  <a14:compatExt spid="_x0000_s61508"/>
                </a:ext>
                <a:ext uri="{FF2B5EF4-FFF2-40B4-BE49-F238E27FC236}">
                  <a16:creationId xmlns:a16="http://schemas.microsoft.com/office/drawing/2014/main" id="{00000000-0008-0000-0100-000044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61509" name="Button 11333" hidden="1">
              <a:extLst>
                <a:ext uri="{63B3BB69-23CF-44E3-9099-C40C66FF867C}">
                  <a14:compatExt spid="_x0000_s61509"/>
                </a:ext>
                <a:ext uri="{FF2B5EF4-FFF2-40B4-BE49-F238E27FC236}">
                  <a16:creationId xmlns:a16="http://schemas.microsoft.com/office/drawing/2014/main" id="{00000000-0008-0000-0100-000045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61510" name="Button 11334" hidden="1">
              <a:extLst>
                <a:ext uri="{63B3BB69-23CF-44E3-9099-C40C66FF867C}">
                  <a14:compatExt spid="_x0000_s61510"/>
                </a:ext>
                <a:ext uri="{FF2B5EF4-FFF2-40B4-BE49-F238E27FC236}">
                  <a16:creationId xmlns:a16="http://schemas.microsoft.com/office/drawing/2014/main" id="{00000000-0008-0000-0100-000046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61511" name="Button 11335" hidden="1">
              <a:extLst>
                <a:ext uri="{63B3BB69-23CF-44E3-9099-C40C66FF867C}">
                  <a14:compatExt spid="_x0000_s61511"/>
                </a:ext>
                <a:ext uri="{FF2B5EF4-FFF2-40B4-BE49-F238E27FC236}">
                  <a16:creationId xmlns:a16="http://schemas.microsoft.com/office/drawing/2014/main" id="{00000000-0008-0000-0100-000047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61512" name="Button 11336" hidden="1">
              <a:extLst>
                <a:ext uri="{63B3BB69-23CF-44E3-9099-C40C66FF867C}">
                  <a14:compatExt spid="_x0000_s61512"/>
                </a:ext>
                <a:ext uri="{FF2B5EF4-FFF2-40B4-BE49-F238E27FC236}">
                  <a16:creationId xmlns:a16="http://schemas.microsoft.com/office/drawing/2014/main" id="{00000000-0008-0000-0100-000048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61513" name="Button 11337" hidden="1">
              <a:extLst>
                <a:ext uri="{63B3BB69-23CF-44E3-9099-C40C66FF867C}">
                  <a14:compatExt spid="_x0000_s61513"/>
                </a:ext>
                <a:ext uri="{FF2B5EF4-FFF2-40B4-BE49-F238E27FC236}">
                  <a16:creationId xmlns:a16="http://schemas.microsoft.com/office/drawing/2014/main" id="{00000000-0008-0000-0100-000049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61514" name="Button 11338" hidden="1">
              <a:extLst>
                <a:ext uri="{63B3BB69-23CF-44E3-9099-C40C66FF867C}">
                  <a14:compatExt spid="_x0000_s61514"/>
                </a:ext>
                <a:ext uri="{FF2B5EF4-FFF2-40B4-BE49-F238E27FC236}">
                  <a16:creationId xmlns:a16="http://schemas.microsoft.com/office/drawing/2014/main" id="{00000000-0008-0000-0100-00004A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61515" name="Button 11339" hidden="1">
              <a:extLst>
                <a:ext uri="{63B3BB69-23CF-44E3-9099-C40C66FF867C}">
                  <a14:compatExt spid="_x0000_s61515"/>
                </a:ext>
                <a:ext uri="{FF2B5EF4-FFF2-40B4-BE49-F238E27FC236}">
                  <a16:creationId xmlns:a16="http://schemas.microsoft.com/office/drawing/2014/main" id="{00000000-0008-0000-0100-00004B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61516" name="Button 11340" hidden="1">
              <a:extLst>
                <a:ext uri="{63B3BB69-23CF-44E3-9099-C40C66FF867C}">
                  <a14:compatExt spid="_x0000_s61516"/>
                </a:ext>
                <a:ext uri="{FF2B5EF4-FFF2-40B4-BE49-F238E27FC236}">
                  <a16:creationId xmlns:a16="http://schemas.microsoft.com/office/drawing/2014/main" id="{00000000-0008-0000-0100-00004C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61517" name="Button 11341" hidden="1">
              <a:extLst>
                <a:ext uri="{63B3BB69-23CF-44E3-9099-C40C66FF867C}">
                  <a14:compatExt spid="_x0000_s61517"/>
                </a:ext>
                <a:ext uri="{FF2B5EF4-FFF2-40B4-BE49-F238E27FC236}">
                  <a16:creationId xmlns:a16="http://schemas.microsoft.com/office/drawing/2014/main" id="{00000000-0008-0000-0100-00004D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61518" name="Button 11342" hidden="1">
              <a:extLst>
                <a:ext uri="{63B3BB69-23CF-44E3-9099-C40C66FF867C}">
                  <a14:compatExt spid="_x0000_s61518"/>
                </a:ext>
                <a:ext uri="{FF2B5EF4-FFF2-40B4-BE49-F238E27FC236}">
                  <a16:creationId xmlns:a16="http://schemas.microsoft.com/office/drawing/2014/main" id="{00000000-0008-0000-0100-00004E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61539" name="Button 11363" hidden="1">
              <a:extLst>
                <a:ext uri="{63B3BB69-23CF-44E3-9099-C40C66FF867C}">
                  <a14:compatExt spid="_x0000_s61539"/>
                </a:ext>
                <a:ext uri="{FF2B5EF4-FFF2-40B4-BE49-F238E27FC236}">
                  <a16:creationId xmlns:a16="http://schemas.microsoft.com/office/drawing/2014/main" id="{00000000-0008-0000-0100-000063F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61540" name="Button 11364" hidden="1">
              <a:extLst>
                <a:ext uri="{63B3BB69-23CF-44E3-9099-C40C66FF867C}">
                  <a14:compatExt spid="_x0000_s61540"/>
                </a:ext>
                <a:ext uri="{FF2B5EF4-FFF2-40B4-BE49-F238E27FC236}">
                  <a16:creationId xmlns:a16="http://schemas.microsoft.com/office/drawing/2014/main" id="{00000000-0008-0000-0100-000064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61541" name="Button 11365" hidden="1">
              <a:extLst>
                <a:ext uri="{63B3BB69-23CF-44E3-9099-C40C66FF867C}">
                  <a14:compatExt spid="_x0000_s61541"/>
                </a:ext>
                <a:ext uri="{FF2B5EF4-FFF2-40B4-BE49-F238E27FC236}">
                  <a16:creationId xmlns:a16="http://schemas.microsoft.com/office/drawing/2014/main" id="{00000000-0008-0000-0100-000065F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61542" name="Button 11366" hidden="1">
              <a:extLst>
                <a:ext uri="{63B3BB69-23CF-44E3-9099-C40C66FF867C}">
                  <a14:compatExt spid="_x0000_s61542"/>
                </a:ext>
                <a:ext uri="{FF2B5EF4-FFF2-40B4-BE49-F238E27FC236}">
                  <a16:creationId xmlns:a16="http://schemas.microsoft.com/office/drawing/2014/main" id="{00000000-0008-0000-0100-000066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61543" name="Button 11367" hidden="1">
              <a:extLst>
                <a:ext uri="{63B3BB69-23CF-44E3-9099-C40C66FF867C}">
                  <a14:compatExt spid="_x0000_s61543"/>
                </a:ext>
                <a:ext uri="{FF2B5EF4-FFF2-40B4-BE49-F238E27FC236}">
                  <a16:creationId xmlns:a16="http://schemas.microsoft.com/office/drawing/2014/main" id="{00000000-0008-0000-0100-000067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61544" name="Button 11368" hidden="1">
              <a:extLst>
                <a:ext uri="{63B3BB69-23CF-44E3-9099-C40C66FF867C}">
                  <a14:compatExt spid="_x0000_s61544"/>
                </a:ext>
                <a:ext uri="{FF2B5EF4-FFF2-40B4-BE49-F238E27FC236}">
                  <a16:creationId xmlns:a16="http://schemas.microsoft.com/office/drawing/2014/main" id="{00000000-0008-0000-0100-000068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61545" name="Button 11369" hidden="1">
              <a:extLst>
                <a:ext uri="{63B3BB69-23CF-44E3-9099-C40C66FF867C}">
                  <a14:compatExt spid="_x0000_s61545"/>
                </a:ext>
                <a:ext uri="{FF2B5EF4-FFF2-40B4-BE49-F238E27FC236}">
                  <a16:creationId xmlns:a16="http://schemas.microsoft.com/office/drawing/2014/main" id="{00000000-0008-0000-0100-000069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61546" name="Button 11370" hidden="1">
              <a:extLst>
                <a:ext uri="{63B3BB69-23CF-44E3-9099-C40C66FF867C}">
                  <a14:compatExt spid="_x0000_s61546"/>
                </a:ext>
                <a:ext uri="{FF2B5EF4-FFF2-40B4-BE49-F238E27FC236}">
                  <a16:creationId xmlns:a16="http://schemas.microsoft.com/office/drawing/2014/main" id="{00000000-0008-0000-0100-00006A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61547" name="Button 11371" hidden="1">
              <a:extLst>
                <a:ext uri="{63B3BB69-23CF-44E3-9099-C40C66FF867C}">
                  <a14:compatExt spid="_x0000_s61547"/>
                </a:ext>
                <a:ext uri="{FF2B5EF4-FFF2-40B4-BE49-F238E27FC236}">
                  <a16:creationId xmlns:a16="http://schemas.microsoft.com/office/drawing/2014/main" id="{00000000-0008-0000-0100-00006B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61566" name="Button 11390" hidden="1">
              <a:extLst>
                <a:ext uri="{63B3BB69-23CF-44E3-9099-C40C66FF867C}">
                  <a14:compatExt spid="_x0000_s61566"/>
                </a:ext>
                <a:ext uri="{FF2B5EF4-FFF2-40B4-BE49-F238E27FC236}">
                  <a16:creationId xmlns:a16="http://schemas.microsoft.com/office/drawing/2014/main" id="{00000000-0008-0000-0100-00007EF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61567" name="Button 11391" hidden="1">
              <a:extLst>
                <a:ext uri="{63B3BB69-23CF-44E3-9099-C40C66FF867C}">
                  <a14:compatExt spid="_x0000_s61567"/>
                </a:ext>
                <a:ext uri="{FF2B5EF4-FFF2-40B4-BE49-F238E27FC236}">
                  <a16:creationId xmlns:a16="http://schemas.microsoft.com/office/drawing/2014/main" id="{00000000-0008-0000-0100-00007F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61568" name="Button 11392" hidden="1">
              <a:extLst>
                <a:ext uri="{63B3BB69-23CF-44E3-9099-C40C66FF867C}">
                  <a14:compatExt spid="_x0000_s61568"/>
                </a:ext>
                <a:ext uri="{FF2B5EF4-FFF2-40B4-BE49-F238E27FC236}">
                  <a16:creationId xmlns:a16="http://schemas.microsoft.com/office/drawing/2014/main" id="{00000000-0008-0000-0100-000080F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61569" name="Button 11393" hidden="1">
              <a:extLst>
                <a:ext uri="{63B3BB69-23CF-44E3-9099-C40C66FF867C}">
                  <a14:compatExt spid="_x0000_s61569"/>
                </a:ext>
                <a:ext uri="{FF2B5EF4-FFF2-40B4-BE49-F238E27FC236}">
                  <a16:creationId xmlns:a16="http://schemas.microsoft.com/office/drawing/2014/main" id="{00000000-0008-0000-0100-000081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61570" name="Button 11394" hidden="1">
              <a:extLst>
                <a:ext uri="{63B3BB69-23CF-44E3-9099-C40C66FF867C}">
                  <a14:compatExt spid="_x0000_s61570"/>
                </a:ext>
                <a:ext uri="{FF2B5EF4-FFF2-40B4-BE49-F238E27FC236}">
                  <a16:creationId xmlns:a16="http://schemas.microsoft.com/office/drawing/2014/main" id="{00000000-0008-0000-0100-000082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61571" name="Button 11395" hidden="1">
              <a:extLst>
                <a:ext uri="{63B3BB69-23CF-44E3-9099-C40C66FF867C}">
                  <a14:compatExt spid="_x0000_s61571"/>
                </a:ext>
                <a:ext uri="{FF2B5EF4-FFF2-40B4-BE49-F238E27FC236}">
                  <a16:creationId xmlns:a16="http://schemas.microsoft.com/office/drawing/2014/main" id="{00000000-0008-0000-0100-000083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61572" name="Button 11396" hidden="1">
              <a:extLst>
                <a:ext uri="{63B3BB69-23CF-44E3-9099-C40C66FF867C}">
                  <a14:compatExt spid="_x0000_s61572"/>
                </a:ext>
                <a:ext uri="{FF2B5EF4-FFF2-40B4-BE49-F238E27FC236}">
                  <a16:creationId xmlns:a16="http://schemas.microsoft.com/office/drawing/2014/main" id="{00000000-0008-0000-0100-000084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61573" name="Button 11397" hidden="1">
              <a:extLst>
                <a:ext uri="{63B3BB69-23CF-44E3-9099-C40C66FF867C}">
                  <a14:compatExt spid="_x0000_s61573"/>
                </a:ext>
                <a:ext uri="{FF2B5EF4-FFF2-40B4-BE49-F238E27FC236}">
                  <a16:creationId xmlns:a16="http://schemas.microsoft.com/office/drawing/2014/main" id="{00000000-0008-0000-0100-000085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61574" name="Button 11398" hidden="1">
              <a:extLst>
                <a:ext uri="{63B3BB69-23CF-44E3-9099-C40C66FF867C}">
                  <a14:compatExt spid="_x0000_s61574"/>
                </a:ext>
                <a:ext uri="{FF2B5EF4-FFF2-40B4-BE49-F238E27FC236}">
                  <a16:creationId xmlns:a16="http://schemas.microsoft.com/office/drawing/2014/main" id="{00000000-0008-0000-0100-000086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61575" name="Button 11399" hidden="1">
              <a:extLst>
                <a:ext uri="{63B3BB69-23CF-44E3-9099-C40C66FF867C}">
                  <a14:compatExt spid="_x0000_s61575"/>
                </a:ext>
                <a:ext uri="{FF2B5EF4-FFF2-40B4-BE49-F238E27FC236}">
                  <a16:creationId xmlns:a16="http://schemas.microsoft.com/office/drawing/2014/main" id="{00000000-0008-0000-0100-000087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61576" name="Button 11400" hidden="1">
              <a:extLst>
                <a:ext uri="{63B3BB69-23CF-44E3-9099-C40C66FF867C}">
                  <a14:compatExt spid="_x0000_s61576"/>
                </a:ext>
                <a:ext uri="{FF2B5EF4-FFF2-40B4-BE49-F238E27FC236}">
                  <a16:creationId xmlns:a16="http://schemas.microsoft.com/office/drawing/2014/main" id="{00000000-0008-0000-0100-000088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61577" name="Button 11401" hidden="1">
              <a:extLst>
                <a:ext uri="{63B3BB69-23CF-44E3-9099-C40C66FF867C}">
                  <a14:compatExt spid="_x0000_s61577"/>
                </a:ext>
                <a:ext uri="{FF2B5EF4-FFF2-40B4-BE49-F238E27FC236}">
                  <a16:creationId xmlns:a16="http://schemas.microsoft.com/office/drawing/2014/main" id="{00000000-0008-0000-0100-000089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61578" name="Button 11402" hidden="1">
              <a:extLst>
                <a:ext uri="{63B3BB69-23CF-44E3-9099-C40C66FF867C}">
                  <a14:compatExt spid="_x0000_s61578"/>
                </a:ext>
                <a:ext uri="{FF2B5EF4-FFF2-40B4-BE49-F238E27FC236}">
                  <a16:creationId xmlns:a16="http://schemas.microsoft.com/office/drawing/2014/main" id="{00000000-0008-0000-0100-00008A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61579" name="Button 11403" hidden="1">
              <a:extLst>
                <a:ext uri="{63B3BB69-23CF-44E3-9099-C40C66FF867C}">
                  <a14:compatExt spid="_x0000_s61579"/>
                </a:ext>
                <a:ext uri="{FF2B5EF4-FFF2-40B4-BE49-F238E27FC236}">
                  <a16:creationId xmlns:a16="http://schemas.microsoft.com/office/drawing/2014/main" id="{00000000-0008-0000-0100-00008B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61580" name="Button 11404" hidden="1">
              <a:extLst>
                <a:ext uri="{63B3BB69-23CF-44E3-9099-C40C66FF867C}">
                  <a14:compatExt spid="_x0000_s61580"/>
                </a:ext>
                <a:ext uri="{FF2B5EF4-FFF2-40B4-BE49-F238E27FC236}">
                  <a16:creationId xmlns:a16="http://schemas.microsoft.com/office/drawing/2014/main" id="{00000000-0008-0000-0100-00008C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61581" name="Button 11405" hidden="1">
              <a:extLst>
                <a:ext uri="{63B3BB69-23CF-44E3-9099-C40C66FF867C}">
                  <a14:compatExt spid="_x0000_s61581"/>
                </a:ext>
                <a:ext uri="{FF2B5EF4-FFF2-40B4-BE49-F238E27FC236}">
                  <a16:creationId xmlns:a16="http://schemas.microsoft.com/office/drawing/2014/main" id="{00000000-0008-0000-0100-00008D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61662" name="Button 11486" hidden="1">
              <a:extLst>
                <a:ext uri="{63B3BB69-23CF-44E3-9099-C40C66FF867C}">
                  <a14:compatExt spid="_x0000_s61662"/>
                </a:ext>
                <a:ext uri="{FF2B5EF4-FFF2-40B4-BE49-F238E27FC236}">
                  <a16:creationId xmlns:a16="http://schemas.microsoft.com/office/drawing/2014/main" id="{00000000-0008-0000-0100-0000DEF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61663" name="Button 11487" hidden="1">
              <a:extLst>
                <a:ext uri="{63B3BB69-23CF-44E3-9099-C40C66FF867C}">
                  <a14:compatExt spid="_x0000_s61663"/>
                </a:ext>
                <a:ext uri="{FF2B5EF4-FFF2-40B4-BE49-F238E27FC236}">
                  <a16:creationId xmlns:a16="http://schemas.microsoft.com/office/drawing/2014/main" id="{00000000-0008-0000-0100-0000DFF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61664" name="Button 11488" hidden="1">
              <a:extLst>
                <a:ext uri="{63B3BB69-23CF-44E3-9099-C40C66FF867C}">
                  <a14:compatExt spid="_x0000_s61664"/>
                </a:ext>
                <a:ext uri="{FF2B5EF4-FFF2-40B4-BE49-F238E27FC236}">
                  <a16:creationId xmlns:a16="http://schemas.microsoft.com/office/drawing/2014/main" id="{00000000-0008-0000-0100-0000E0F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61759" name="Button 11583" hidden="1">
              <a:extLst>
                <a:ext uri="{63B3BB69-23CF-44E3-9099-C40C66FF867C}">
                  <a14:compatExt spid="_x0000_s61759"/>
                </a:ext>
                <a:ext uri="{FF2B5EF4-FFF2-40B4-BE49-F238E27FC236}">
                  <a16:creationId xmlns:a16="http://schemas.microsoft.com/office/drawing/2014/main" id="{00000000-0008-0000-0100-00003FF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61760" name="Button 11584" hidden="1">
              <a:extLst>
                <a:ext uri="{63B3BB69-23CF-44E3-9099-C40C66FF867C}">
                  <a14:compatExt spid="_x0000_s61760"/>
                </a:ext>
                <a:ext uri="{FF2B5EF4-FFF2-40B4-BE49-F238E27FC236}">
                  <a16:creationId xmlns:a16="http://schemas.microsoft.com/office/drawing/2014/main" id="{00000000-0008-0000-0100-000040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61761" name="Button 11585" hidden="1">
              <a:extLst>
                <a:ext uri="{63B3BB69-23CF-44E3-9099-C40C66FF867C}">
                  <a14:compatExt spid="_x0000_s61761"/>
                </a:ext>
                <a:ext uri="{FF2B5EF4-FFF2-40B4-BE49-F238E27FC236}">
                  <a16:creationId xmlns:a16="http://schemas.microsoft.com/office/drawing/2014/main" id="{00000000-0008-0000-0100-000041F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61762" name="Button 11586" hidden="1">
              <a:extLst>
                <a:ext uri="{63B3BB69-23CF-44E3-9099-C40C66FF867C}">
                  <a14:compatExt spid="_x0000_s61762"/>
                </a:ext>
                <a:ext uri="{FF2B5EF4-FFF2-40B4-BE49-F238E27FC236}">
                  <a16:creationId xmlns:a16="http://schemas.microsoft.com/office/drawing/2014/main" id="{00000000-0008-0000-0100-000042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61763" name="Button 11587" hidden="1">
              <a:extLst>
                <a:ext uri="{63B3BB69-23CF-44E3-9099-C40C66FF867C}">
                  <a14:compatExt spid="_x0000_s61763"/>
                </a:ext>
                <a:ext uri="{FF2B5EF4-FFF2-40B4-BE49-F238E27FC236}">
                  <a16:creationId xmlns:a16="http://schemas.microsoft.com/office/drawing/2014/main" id="{00000000-0008-0000-0100-000043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61764" name="Button 11588" hidden="1">
              <a:extLst>
                <a:ext uri="{63B3BB69-23CF-44E3-9099-C40C66FF867C}">
                  <a14:compatExt spid="_x0000_s61764"/>
                </a:ext>
                <a:ext uri="{FF2B5EF4-FFF2-40B4-BE49-F238E27FC236}">
                  <a16:creationId xmlns:a16="http://schemas.microsoft.com/office/drawing/2014/main" id="{00000000-0008-0000-0100-000044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61765" name="Button 11589" hidden="1">
              <a:extLst>
                <a:ext uri="{63B3BB69-23CF-44E3-9099-C40C66FF867C}">
                  <a14:compatExt spid="_x0000_s61765"/>
                </a:ext>
                <a:ext uri="{FF2B5EF4-FFF2-40B4-BE49-F238E27FC236}">
                  <a16:creationId xmlns:a16="http://schemas.microsoft.com/office/drawing/2014/main" id="{00000000-0008-0000-0100-000045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61766" name="Button 11590" hidden="1">
              <a:extLst>
                <a:ext uri="{63B3BB69-23CF-44E3-9099-C40C66FF867C}">
                  <a14:compatExt spid="_x0000_s61766"/>
                </a:ext>
                <a:ext uri="{FF2B5EF4-FFF2-40B4-BE49-F238E27FC236}">
                  <a16:creationId xmlns:a16="http://schemas.microsoft.com/office/drawing/2014/main" id="{00000000-0008-0000-0100-000046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61767" name="Button 11591" hidden="1">
              <a:extLst>
                <a:ext uri="{63B3BB69-23CF-44E3-9099-C40C66FF867C}">
                  <a14:compatExt spid="_x0000_s61767"/>
                </a:ext>
                <a:ext uri="{FF2B5EF4-FFF2-40B4-BE49-F238E27FC236}">
                  <a16:creationId xmlns:a16="http://schemas.microsoft.com/office/drawing/2014/main" id="{00000000-0008-0000-0100-000047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61768" name="Button 11592" hidden="1">
              <a:extLst>
                <a:ext uri="{63B3BB69-23CF-44E3-9099-C40C66FF867C}">
                  <a14:compatExt spid="_x0000_s61768"/>
                </a:ext>
                <a:ext uri="{FF2B5EF4-FFF2-40B4-BE49-F238E27FC236}">
                  <a16:creationId xmlns:a16="http://schemas.microsoft.com/office/drawing/2014/main" id="{00000000-0008-0000-0100-000048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61769" name="Button 11593" hidden="1">
              <a:extLst>
                <a:ext uri="{63B3BB69-23CF-44E3-9099-C40C66FF867C}">
                  <a14:compatExt spid="_x0000_s61769"/>
                </a:ext>
                <a:ext uri="{FF2B5EF4-FFF2-40B4-BE49-F238E27FC236}">
                  <a16:creationId xmlns:a16="http://schemas.microsoft.com/office/drawing/2014/main" id="{00000000-0008-0000-0100-000049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61770" name="Button 11594" hidden="1">
              <a:extLst>
                <a:ext uri="{63B3BB69-23CF-44E3-9099-C40C66FF867C}">
                  <a14:compatExt spid="_x0000_s61770"/>
                </a:ext>
                <a:ext uri="{FF2B5EF4-FFF2-40B4-BE49-F238E27FC236}">
                  <a16:creationId xmlns:a16="http://schemas.microsoft.com/office/drawing/2014/main" id="{00000000-0008-0000-0100-00004A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61771" name="Button 11595" hidden="1">
              <a:extLst>
                <a:ext uri="{63B3BB69-23CF-44E3-9099-C40C66FF867C}">
                  <a14:compatExt spid="_x0000_s61771"/>
                </a:ext>
                <a:ext uri="{FF2B5EF4-FFF2-40B4-BE49-F238E27FC236}">
                  <a16:creationId xmlns:a16="http://schemas.microsoft.com/office/drawing/2014/main" id="{00000000-0008-0000-0100-00004B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61772" name="Button 11596" hidden="1">
              <a:extLst>
                <a:ext uri="{63B3BB69-23CF-44E3-9099-C40C66FF867C}">
                  <a14:compatExt spid="_x0000_s61772"/>
                </a:ext>
                <a:ext uri="{FF2B5EF4-FFF2-40B4-BE49-F238E27FC236}">
                  <a16:creationId xmlns:a16="http://schemas.microsoft.com/office/drawing/2014/main" id="{00000000-0008-0000-0100-00004C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61773" name="Button 11597" hidden="1">
              <a:extLst>
                <a:ext uri="{63B3BB69-23CF-44E3-9099-C40C66FF867C}">
                  <a14:compatExt spid="_x0000_s61773"/>
                </a:ext>
                <a:ext uri="{FF2B5EF4-FFF2-40B4-BE49-F238E27FC236}">
                  <a16:creationId xmlns:a16="http://schemas.microsoft.com/office/drawing/2014/main" id="{00000000-0008-0000-0100-00004D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61774" name="Button 11598" hidden="1">
              <a:extLst>
                <a:ext uri="{63B3BB69-23CF-44E3-9099-C40C66FF867C}">
                  <a14:compatExt spid="_x0000_s61774"/>
                </a:ext>
                <a:ext uri="{FF2B5EF4-FFF2-40B4-BE49-F238E27FC236}">
                  <a16:creationId xmlns:a16="http://schemas.microsoft.com/office/drawing/2014/main" id="{00000000-0008-0000-0100-00004E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61775" name="Button 11599" hidden="1">
              <a:extLst>
                <a:ext uri="{63B3BB69-23CF-44E3-9099-C40C66FF867C}">
                  <a14:compatExt spid="_x0000_s61775"/>
                </a:ext>
                <a:ext uri="{FF2B5EF4-FFF2-40B4-BE49-F238E27FC236}">
                  <a16:creationId xmlns:a16="http://schemas.microsoft.com/office/drawing/2014/main" id="{00000000-0008-0000-0100-00004F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61776" name="Button 11600" hidden="1">
              <a:extLst>
                <a:ext uri="{63B3BB69-23CF-44E3-9099-C40C66FF867C}">
                  <a14:compatExt spid="_x0000_s61776"/>
                </a:ext>
                <a:ext uri="{FF2B5EF4-FFF2-40B4-BE49-F238E27FC236}">
                  <a16:creationId xmlns:a16="http://schemas.microsoft.com/office/drawing/2014/main" id="{00000000-0008-0000-0100-000050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61777" name="Button 11601" hidden="1">
              <a:extLst>
                <a:ext uri="{63B3BB69-23CF-44E3-9099-C40C66FF867C}">
                  <a14:compatExt spid="_x0000_s61777"/>
                </a:ext>
                <a:ext uri="{FF2B5EF4-FFF2-40B4-BE49-F238E27FC236}">
                  <a16:creationId xmlns:a16="http://schemas.microsoft.com/office/drawing/2014/main" id="{00000000-0008-0000-0100-000051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61778" name="Button 11602" hidden="1">
              <a:extLst>
                <a:ext uri="{63B3BB69-23CF-44E3-9099-C40C66FF867C}">
                  <a14:compatExt spid="_x0000_s61778"/>
                </a:ext>
                <a:ext uri="{FF2B5EF4-FFF2-40B4-BE49-F238E27FC236}">
                  <a16:creationId xmlns:a16="http://schemas.microsoft.com/office/drawing/2014/main" id="{00000000-0008-0000-0100-000052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61779" name="Button 11603" hidden="1">
              <a:extLst>
                <a:ext uri="{63B3BB69-23CF-44E3-9099-C40C66FF867C}">
                  <a14:compatExt spid="_x0000_s61779"/>
                </a:ext>
                <a:ext uri="{FF2B5EF4-FFF2-40B4-BE49-F238E27FC236}">
                  <a16:creationId xmlns:a16="http://schemas.microsoft.com/office/drawing/2014/main" id="{00000000-0008-0000-0100-000053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61780" name="Button 11604" hidden="1">
              <a:extLst>
                <a:ext uri="{63B3BB69-23CF-44E3-9099-C40C66FF867C}">
                  <a14:compatExt spid="_x0000_s61780"/>
                </a:ext>
                <a:ext uri="{FF2B5EF4-FFF2-40B4-BE49-F238E27FC236}">
                  <a16:creationId xmlns:a16="http://schemas.microsoft.com/office/drawing/2014/main" id="{00000000-0008-0000-0100-000054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61781" name="Button 11605" hidden="1">
              <a:extLst>
                <a:ext uri="{63B3BB69-23CF-44E3-9099-C40C66FF867C}">
                  <a14:compatExt spid="_x0000_s61781"/>
                </a:ext>
                <a:ext uri="{FF2B5EF4-FFF2-40B4-BE49-F238E27FC236}">
                  <a16:creationId xmlns:a16="http://schemas.microsoft.com/office/drawing/2014/main" id="{00000000-0008-0000-0100-000055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61782" name="Button 11606" hidden="1">
              <a:extLst>
                <a:ext uri="{63B3BB69-23CF-44E3-9099-C40C66FF867C}">
                  <a14:compatExt spid="_x0000_s61782"/>
                </a:ext>
                <a:ext uri="{FF2B5EF4-FFF2-40B4-BE49-F238E27FC236}">
                  <a16:creationId xmlns:a16="http://schemas.microsoft.com/office/drawing/2014/main" id="{00000000-0008-0000-0100-000056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61783" name="Button 11607" hidden="1">
              <a:extLst>
                <a:ext uri="{63B3BB69-23CF-44E3-9099-C40C66FF867C}">
                  <a14:compatExt spid="_x0000_s61783"/>
                </a:ext>
                <a:ext uri="{FF2B5EF4-FFF2-40B4-BE49-F238E27FC236}">
                  <a16:creationId xmlns:a16="http://schemas.microsoft.com/office/drawing/2014/main" id="{00000000-0008-0000-0100-000057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61784" name="Button 11608" hidden="1">
              <a:extLst>
                <a:ext uri="{63B3BB69-23CF-44E3-9099-C40C66FF867C}">
                  <a14:compatExt spid="_x0000_s61784"/>
                </a:ext>
                <a:ext uri="{FF2B5EF4-FFF2-40B4-BE49-F238E27FC236}">
                  <a16:creationId xmlns:a16="http://schemas.microsoft.com/office/drawing/2014/main" id="{00000000-0008-0000-0100-000058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61785" name="Button 11609" hidden="1">
              <a:extLst>
                <a:ext uri="{63B3BB69-23CF-44E3-9099-C40C66FF867C}">
                  <a14:compatExt spid="_x0000_s61785"/>
                </a:ext>
                <a:ext uri="{FF2B5EF4-FFF2-40B4-BE49-F238E27FC236}">
                  <a16:creationId xmlns:a16="http://schemas.microsoft.com/office/drawing/2014/main" id="{00000000-0008-0000-0100-000059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61786" name="Button 11610" hidden="1">
              <a:extLst>
                <a:ext uri="{63B3BB69-23CF-44E3-9099-C40C66FF867C}">
                  <a14:compatExt spid="_x0000_s61786"/>
                </a:ext>
                <a:ext uri="{FF2B5EF4-FFF2-40B4-BE49-F238E27FC236}">
                  <a16:creationId xmlns:a16="http://schemas.microsoft.com/office/drawing/2014/main" id="{00000000-0008-0000-0100-00005A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61788" name="Button 11612" hidden="1">
              <a:extLst>
                <a:ext uri="{63B3BB69-23CF-44E3-9099-C40C66FF867C}">
                  <a14:compatExt spid="_x0000_s61788"/>
                </a:ext>
                <a:ext uri="{FF2B5EF4-FFF2-40B4-BE49-F238E27FC236}">
                  <a16:creationId xmlns:a16="http://schemas.microsoft.com/office/drawing/2014/main" id="{00000000-0008-0000-0100-00005C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61789" name="Button 11613" hidden="1">
              <a:extLst>
                <a:ext uri="{63B3BB69-23CF-44E3-9099-C40C66FF867C}">
                  <a14:compatExt spid="_x0000_s61789"/>
                </a:ext>
                <a:ext uri="{FF2B5EF4-FFF2-40B4-BE49-F238E27FC236}">
                  <a16:creationId xmlns:a16="http://schemas.microsoft.com/office/drawing/2014/main" id="{00000000-0008-0000-0100-00005D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61790" name="Button 11614" hidden="1">
              <a:extLst>
                <a:ext uri="{63B3BB69-23CF-44E3-9099-C40C66FF867C}">
                  <a14:compatExt spid="_x0000_s61790"/>
                </a:ext>
                <a:ext uri="{FF2B5EF4-FFF2-40B4-BE49-F238E27FC236}">
                  <a16:creationId xmlns:a16="http://schemas.microsoft.com/office/drawing/2014/main" id="{00000000-0008-0000-0100-00005E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61791" name="Button 11615" hidden="1">
              <a:extLst>
                <a:ext uri="{63B3BB69-23CF-44E3-9099-C40C66FF867C}">
                  <a14:compatExt spid="_x0000_s61791"/>
                </a:ext>
                <a:ext uri="{FF2B5EF4-FFF2-40B4-BE49-F238E27FC236}">
                  <a16:creationId xmlns:a16="http://schemas.microsoft.com/office/drawing/2014/main" id="{00000000-0008-0000-0100-00005F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61792" name="Button 11616" hidden="1">
              <a:extLst>
                <a:ext uri="{63B3BB69-23CF-44E3-9099-C40C66FF867C}">
                  <a14:compatExt spid="_x0000_s61792"/>
                </a:ext>
                <a:ext uri="{FF2B5EF4-FFF2-40B4-BE49-F238E27FC236}">
                  <a16:creationId xmlns:a16="http://schemas.microsoft.com/office/drawing/2014/main" id="{00000000-0008-0000-0100-000060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61793" name="Button 11617" hidden="1">
              <a:extLst>
                <a:ext uri="{63B3BB69-23CF-44E3-9099-C40C66FF867C}">
                  <a14:compatExt spid="_x0000_s61793"/>
                </a:ext>
                <a:ext uri="{FF2B5EF4-FFF2-40B4-BE49-F238E27FC236}">
                  <a16:creationId xmlns:a16="http://schemas.microsoft.com/office/drawing/2014/main" id="{00000000-0008-0000-0100-000061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61794" name="Button 11618" hidden="1">
              <a:extLst>
                <a:ext uri="{63B3BB69-23CF-44E3-9099-C40C66FF867C}">
                  <a14:compatExt spid="_x0000_s61794"/>
                </a:ext>
                <a:ext uri="{FF2B5EF4-FFF2-40B4-BE49-F238E27FC236}">
                  <a16:creationId xmlns:a16="http://schemas.microsoft.com/office/drawing/2014/main" id="{00000000-0008-0000-0100-000062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61795" name="Button 11619" hidden="1">
              <a:extLst>
                <a:ext uri="{63B3BB69-23CF-44E3-9099-C40C66FF867C}">
                  <a14:compatExt spid="_x0000_s61795"/>
                </a:ext>
                <a:ext uri="{FF2B5EF4-FFF2-40B4-BE49-F238E27FC236}">
                  <a16:creationId xmlns:a16="http://schemas.microsoft.com/office/drawing/2014/main" id="{00000000-0008-0000-0100-000063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61796" name="Button 11620" hidden="1">
              <a:extLst>
                <a:ext uri="{63B3BB69-23CF-44E3-9099-C40C66FF867C}">
                  <a14:compatExt spid="_x0000_s61796"/>
                </a:ext>
                <a:ext uri="{FF2B5EF4-FFF2-40B4-BE49-F238E27FC236}">
                  <a16:creationId xmlns:a16="http://schemas.microsoft.com/office/drawing/2014/main" id="{00000000-0008-0000-0100-000064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61797" name="Button 11621" hidden="1">
              <a:extLst>
                <a:ext uri="{63B3BB69-23CF-44E3-9099-C40C66FF867C}">
                  <a14:compatExt spid="_x0000_s61797"/>
                </a:ext>
                <a:ext uri="{FF2B5EF4-FFF2-40B4-BE49-F238E27FC236}">
                  <a16:creationId xmlns:a16="http://schemas.microsoft.com/office/drawing/2014/main" id="{00000000-0008-0000-0100-000065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61798" name="Button 11622" hidden="1">
              <a:extLst>
                <a:ext uri="{63B3BB69-23CF-44E3-9099-C40C66FF867C}">
                  <a14:compatExt spid="_x0000_s61798"/>
                </a:ext>
                <a:ext uri="{FF2B5EF4-FFF2-40B4-BE49-F238E27FC236}">
                  <a16:creationId xmlns:a16="http://schemas.microsoft.com/office/drawing/2014/main" id="{00000000-0008-0000-0100-000066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61799" name="Button 11623" hidden="1">
              <a:extLst>
                <a:ext uri="{63B3BB69-23CF-44E3-9099-C40C66FF867C}">
                  <a14:compatExt spid="_x0000_s61799"/>
                </a:ext>
                <a:ext uri="{FF2B5EF4-FFF2-40B4-BE49-F238E27FC236}">
                  <a16:creationId xmlns:a16="http://schemas.microsoft.com/office/drawing/2014/main" id="{00000000-0008-0000-0100-000067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61800" name="Button 11624" hidden="1">
              <a:extLst>
                <a:ext uri="{63B3BB69-23CF-44E3-9099-C40C66FF867C}">
                  <a14:compatExt spid="_x0000_s61800"/>
                </a:ext>
                <a:ext uri="{FF2B5EF4-FFF2-40B4-BE49-F238E27FC236}">
                  <a16:creationId xmlns:a16="http://schemas.microsoft.com/office/drawing/2014/main" id="{00000000-0008-0000-0100-000068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61825" name="Button 11649" hidden="1">
              <a:extLst>
                <a:ext uri="{63B3BB69-23CF-44E3-9099-C40C66FF867C}">
                  <a14:compatExt spid="_x0000_s61825"/>
                </a:ext>
                <a:ext uri="{FF2B5EF4-FFF2-40B4-BE49-F238E27FC236}">
                  <a16:creationId xmlns:a16="http://schemas.microsoft.com/office/drawing/2014/main" id="{00000000-0008-0000-0100-000081F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61826" name="Button 11650" hidden="1">
              <a:extLst>
                <a:ext uri="{63B3BB69-23CF-44E3-9099-C40C66FF867C}">
                  <a14:compatExt spid="_x0000_s61826"/>
                </a:ext>
                <a:ext uri="{FF2B5EF4-FFF2-40B4-BE49-F238E27FC236}">
                  <a16:creationId xmlns:a16="http://schemas.microsoft.com/office/drawing/2014/main" id="{00000000-0008-0000-0100-000082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61827" name="Button 11651" hidden="1">
              <a:extLst>
                <a:ext uri="{63B3BB69-23CF-44E3-9099-C40C66FF867C}">
                  <a14:compatExt spid="_x0000_s61827"/>
                </a:ext>
                <a:ext uri="{FF2B5EF4-FFF2-40B4-BE49-F238E27FC236}">
                  <a16:creationId xmlns:a16="http://schemas.microsoft.com/office/drawing/2014/main" id="{00000000-0008-0000-0100-000083F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61829" name="Button 11653" hidden="1">
              <a:extLst>
                <a:ext uri="{63B3BB69-23CF-44E3-9099-C40C66FF867C}">
                  <a14:compatExt spid="_x0000_s61829"/>
                </a:ext>
                <a:ext uri="{FF2B5EF4-FFF2-40B4-BE49-F238E27FC236}">
                  <a16:creationId xmlns:a16="http://schemas.microsoft.com/office/drawing/2014/main" id="{00000000-0008-0000-0100-000085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61831" name="Button 11655" hidden="1">
              <a:extLst>
                <a:ext uri="{63B3BB69-23CF-44E3-9099-C40C66FF867C}">
                  <a14:compatExt spid="_x0000_s61831"/>
                </a:ext>
                <a:ext uri="{FF2B5EF4-FFF2-40B4-BE49-F238E27FC236}">
                  <a16:creationId xmlns:a16="http://schemas.microsoft.com/office/drawing/2014/main" id="{00000000-0008-0000-0100-000087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61855" name="Button 11679" hidden="1">
              <a:extLst>
                <a:ext uri="{63B3BB69-23CF-44E3-9099-C40C66FF867C}">
                  <a14:compatExt spid="_x0000_s61855"/>
                </a:ext>
                <a:ext uri="{FF2B5EF4-FFF2-40B4-BE49-F238E27FC236}">
                  <a16:creationId xmlns:a16="http://schemas.microsoft.com/office/drawing/2014/main" id="{00000000-0008-0000-0100-00009FF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61856" name="Button 11680" hidden="1">
              <a:extLst>
                <a:ext uri="{63B3BB69-23CF-44E3-9099-C40C66FF867C}">
                  <a14:compatExt spid="_x0000_s61856"/>
                </a:ext>
                <a:ext uri="{FF2B5EF4-FFF2-40B4-BE49-F238E27FC236}">
                  <a16:creationId xmlns:a16="http://schemas.microsoft.com/office/drawing/2014/main" id="{00000000-0008-0000-0100-0000A0F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61857" name="Button 11681" hidden="1">
              <a:extLst>
                <a:ext uri="{63B3BB69-23CF-44E3-9099-C40C66FF867C}">
                  <a14:compatExt spid="_x0000_s61857"/>
                </a:ext>
                <a:ext uri="{FF2B5EF4-FFF2-40B4-BE49-F238E27FC236}">
                  <a16:creationId xmlns:a16="http://schemas.microsoft.com/office/drawing/2014/main" id="{00000000-0008-0000-0100-0000A1F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61982" name="Button 11806" hidden="1">
              <a:extLst>
                <a:ext uri="{63B3BB69-23CF-44E3-9099-C40C66FF867C}">
                  <a14:compatExt spid="_x0000_s61982"/>
                </a:ext>
                <a:ext uri="{FF2B5EF4-FFF2-40B4-BE49-F238E27FC236}">
                  <a16:creationId xmlns:a16="http://schemas.microsoft.com/office/drawing/2014/main" id="{00000000-0008-0000-0100-00001E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61984" name="Button 11808" hidden="1">
              <a:extLst>
                <a:ext uri="{63B3BB69-23CF-44E3-9099-C40C66FF867C}">
                  <a14:compatExt spid="_x0000_s61984"/>
                </a:ext>
                <a:ext uri="{FF2B5EF4-FFF2-40B4-BE49-F238E27FC236}">
                  <a16:creationId xmlns:a16="http://schemas.microsoft.com/office/drawing/2014/main" id="{00000000-0008-0000-0100-000020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61985" name="Button 11809" hidden="1">
              <a:extLst>
                <a:ext uri="{63B3BB69-23CF-44E3-9099-C40C66FF867C}">
                  <a14:compatExt spid="_x0000_s61985"/>
                </a:ext>
                <a:ext uri="{FF2B5EF4-FFF2-40B4-BE49-F238E27FC236}">
                  <a16:creationId xmlns:a16="http://schemas.microsoft.com/office/drawing/2014/main" id="{00000000-0008-0000-0100-000021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61986" name="Button 11810" hidden="1">
              <a:extLst>
                <a:ext uri="{63B3BB69-23CF-44E3-9099-C40C66FF867C}">
                  <a14:compatExt spid="_x0000_s61986"/>
                </a:ext>
                <a:ext uri="{FF2B5EF4-FFF2-40B4-BE49-F238E27FC236}">
                  <a16:creationId xmlns:a16="http://schemas.microsoft.com/office/drawing/2014/main" id="{00000000-0008-0000-0100-000022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61987" name="Button 11811" hidden="1">
              <a:extLst>
                <a:ext uri="{63B3BB69-23CF-44E3-9099-C40C66FF867C}">
                  <a14:compatExt spid="_x0000_s61987"/>
                </a:ext>
                <a:ext uri="{FF2B5EF4-FFF2-40B4-BE49-F238E27FC236}">
                  <a16:creationId xmlns:a16="http://schemas.microsoft.com/office/drawing/2014/main" id="{00000000-0008-0000-0100-000023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61988" name="Button 11812" hidden="1">
              <a:extLst>
                <a:ext uri="{63B3BB69-23CF-44E3-9099-C40C66FF867C}">
                  <a14:compatExt spid="_x0000_s61988"/>
                </a:ext>
                <a:ext uri="{FF2B5EF4-FFF2-40B4-BE49-F238E27FC236}">
                  <a16:creationId xmlns:a16="http://schemas.microsoft.com/office/drawing/2014/main" id="{00000000-0008-0000-0100-000024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61989" name="Button 11813" hidden="1">
              <a:extLst>
                <a:ext uri="{63B3BB69-23CF-44E3-9099-C40C66FF867C}">
                  <a14:compatExt spid="_x0000_s61989"/>
                </a:ext>
                <a:ext uri="{FF2B5EF4-FFF2-40B4-BE49-F238E27FC236}">
                  <a16:creationId xmlns:a16="http://schemas.microsoft.com/office/drawing/2014/main" id="{00000000-0008-0000-0100-000025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61990" name="Button 11814" hidden="1">
              <a:extLst>
                <a:ext uri="{63B3BB69-23CF-44E3-9099-C40C66FF867C}">
                  <a14:compatExt spid="_x0000_s61990"/>
                </a:ext>
                <a:ext uri="{FF2B5EF4-FFF2-40B4-BE49-F238E27FC236}">
                  <a16:creationId xmlns:a16="http://schemas.microsoft.com/office/drawing/2014/main" id="{00000000-0008-0000-0100-000026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61991" name="Button 11815" hidden="1">
              <a:extLst>
                <a:ext uri="{63B3BB69-23CF-44E3-9099-C40C66FF867C}">
                  <a14:compatExt spid="_x0000_s61991"/>
                </a:ext>
                <a:ext uri="{FF2B5EF4-FFF2-40B4-BE49-F238E27FC236}">
                  <a16:creationId xmlns:a16="http://schemas.microsoft.com/office/drawing/2014/main" id="{00000000-0008-0000-0100-000027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61992" name="Button 11816" hidden="1">
              <a:extLst>
                <a:ext uri="{63B3BB69-23CF-44E3-9099-C40C66FF867C}">
                  <a14:compatExt spid="_x0000_s61992"/>
                </a:ext>
                <a:ext uri="{FF2B5EF4-FFF2-40B4-BE49-F238E27FC236}">
                  <a16:creationId xmlns:a16="http://schemas.microsoft.com/office/drawing/2014/main" id="{00000000-0008-0000-0100-000028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62016" name="Button 11840" hidden="1">
              <a:extLst>
                <a:ext uri="{63B3BB69-23CF-44E3-9099-C40C66FF867C}">
                  <a14:compatExt spid="_x0000_s62016"/>
                </a:ext>
                <a:ext uri="{FF2B5EF4-FFF2-40B4-BE49-F238E27FC236}">
                  <a16:creationId xmlns:a16="http://schemas.microsoft.com/office/drawing/2014/main" id="{00000000-0008-0000-0100-000040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62017" name="Button 11841" hidden="1">
              <a:extLst>
                <a:ext uri="{63B3BB69-23CF-44E3-9099-C40C66FF867C}">
                  <a14:compatExt spid="_x0000_s62017"/>
                </a:ext>
                <a:ext uri="{FF2B5EF4-FFF2-40B4-BE49-F238E27FC236}">
                  <a16:creationId xmlns:a16="http://schemas.microsoft.com/office/drawing/2014/main" id="{00000000-0008-0000-0100-000041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62018" name="Button 11842" hidden="1">
              <a:extLst>
                <a:ext uri="{63B3BB69-23CF-44E3-9099-C40C66FF867C}">
                  <a14:compatExt spid="_x0000_s62018"/>
                </a:ext>
                <a:ext uri="{FF2B5EF4-FFF2-40B4-BE49-F238E27FC236}">
                  <a16:creationId xmlns:a16="http://schemas.microsoft.com/office/drawing/2014/main" id="{00000000-0008-0000-0100-000042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62019" name="Button 11843" hidden="1">
              <a:extLst>
                <a:ext uri="{63B3BB69-23CF-44E3-9099-C40C66FF867C}">
                  <a14:compatExt spid="_x0000_s62019"/>
                </a:ext>
                <a:ext uri="{FF2B5EF4-FFF2-40B4-BE49-F238E27FC236}">
                  <a16:creationId xmlns:a16="http://schemas.microsoft.com/office/drawing/2014/main" id="{00000000-0008-0000-0100-000043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62020" name="Button 11844" hidden="1">
              <a:extLst>
                <a:ext uri="{63B3BB69-23CF-44E3-9099-C40C66FF867C}">
                  <a14:compatExt spid="_x0000_s62020"/>
                </a:ext>
                <a:ext uri="{FF2B5EF4-FFF2-40B4-BE49-F238E27FC236}">
                  <a16:creationId xmlns:a16="http://schemas.microsoft.com/office/drawing/2014/main" id="{00000000-0008-0000-0100-000044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62021" name="Button 11845" hidden="1">
              <a:extLst>
                <a:ext uri="{63B3BB69-23CF-44E3-9099-C40C66FF867C}">
                  <a14:compatExt spid="_x0000_s62021"/>
                </a:ext>
                <a:ext uri="{FF2B5EF4-FFF2-40B4-BE49-F238E27FC236}">
                  <a16:creationId xmlns:a16="http://schemas.microsoft.com/office/drawing/2014/main" id="{00000000-0008-0000-0100-000045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62022" name="Button 11846" hidden="1">
              <a:extLst>
                <a:ext uri="{63B3BB69-23CF-44E3-9099-C40C66FF867C}">
                  <a14:compatExt spid="_x0000_s62022"/>
                </a:ext>
                <a:ext uri="{FF2B5EF4-FFF2-40B4-BE49-F238E27FC236}">
                  <a16:creationId xmlns:a16="http://schemas.microsoft.com/office/drawing/2014/main" id="{00000000-0008-0000-0100-000046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62023" name="Button 11847" hidden="1">
              <a:extLst>
                <a:ext uri="{63B3BB69-23CF-44E3-9099-C40C66FF867C}">
                  <a14:compatExt spid="_x0000_s62023"/>
                </a:ext>
                <a:ext uri="{FF2B5EF4-FFF2-40B4-BE49-F238E27FC236}">
                  <a16:creationId xmlns:a16="http://schemas.microsoft.com/office/drawing/2014/main" id="{00000000-0008-0000-0100-000047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62024" name="Button 11848" hidden="1">
              <a:extLst>
                <a:ext uri="{63B3BB69-23CF-44E3-9099-C40C66FF867C}">
                  <a14:compatExt spid="_x0000_s62024"/>
                </a:ext>
                <a:ext uri="{FF2B5EF4-FFF2-40B4-BE49-F238E27FC236}">
                  <a16:creationId xmlns:a16="http://schemas.microsoft.com/office/drawing/2014/main" id="{00000000-0008-0000-0100-000048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62025" name="Button 11849" hidden="1">
              <a:extLst>
                <a:ext uri="{63B3BB69-23CF-44E3-9099-C40C66FF867C}">
                  <a14:compatExt spid="_x0000_s62025"/>
                </a:ext>
                <a:ext uri="{FF2B5EF4-FFF2-40B4-BE49-F238E27FC236}">
                  <a16:creationId xmlns:a16="http://schemas.microsoft.com/office/drawing/2014/main" id="{00000000-0008-0000-0100-000049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62026" name="Button 11850" hidden="1">
              <a:extLst>
                <a:ext uri="{63B3BB69-23CF-44E3-9099-C40C66FF867C}">
                  <a14:compatExt spid="_x0000_s62026"/>
                </a:ext>
                <a:ext uri="{FF2B5EF4-FFF2-40B4-BE49-F238E27FC236}">
                  <a16:creationId xmlns:a16="http://schemas.microsoft.com/office/drawing/2014/main" id="{00000000-0008-0000-0100-00004A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62027" name="Button 11851" hidden="1">
              <a:extLst>
                <a:ext uri="{63B3BB69-23CF-44E3-9099-C40C66FF867C}">
                  <a14:compatExt spid="_x0000_s62027"/>
                </a:ext>
                <a:ext uri="{FF2B5EF4-FFF2-40B4-BE49-F238E27FC236}">
                  <a16:creationId xmlns:a16="http://schemas.microsoft.com/office/drawing/2014/main" id="{00000000-0008-0000-0100-00004B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62028" name="Button 11852" hidden="1">
              <a:extLst>
                <a:ext uri="{63B3BB69-23CF-44E3-9099-C40C66FF867C}">
                  <a14:compatExt spid="_x0000_s62028"/>
                </a:ext>
                <a:ext uri="{FF2B5EF4-FFF2-40B4-BE49-F238E27FC236}">
                  <a16:creationId xmlns:a16="http://schemas.microsoft.com/office/drawing/2014/main" id="{00000000-0008-0000-0100-00004C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62029" name="Button 11853" hidden="1">
              <a:extLst>
                <a:ext uri="{63B3BB69-23CF-44E3-9099-C40C66FF867C}">
                  <a14:compatExt spid="_x0000_s62029"/>
                </a:ext>
                <a:ext uri="{FF2B5EF4-FFF2-40B4-BE49-F238E27FC236}">
                  <a16:creationId xmlns:a16="http://schemas.microsoft.com/office/drawing/2014/main" id="{00000000-0008-0000-0100-00004D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62030" name="Button 11854" hidden="1">
              <a:extLst>
                <a:ext uri="{63B3BB69-23CF-44E3-9099-C40C66FF867C}">
                  <a14:compatExt spid="_x0000_s62030"/>
                </a:ext>
                <a:ext uri="{FF2B5EF4-FFF2-40B4-BE49-F238E27FC236}">
                  <a16:creationId xmlns:a16="http://schemas.microsoft.com/office/drawing/2014/main" id="{00000000-0008-0000-0100-00004E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62038" name="Button 11862" hidden="1">
              <a:extLst>
                <a:ext uri="{63B3BB69-23CF-44E3-9099-C40C66FF867C}">
                  <a14:compatExt spid="_x0000_s62038"/>
                </a:ext>
                <a:ext uri="{FF2B5EF4-FFF2-40B4-BE49-F238E27FC236}">
                  <a16:creationId xmlns:a16="http://schemas.microsoft.com/office/drawing/2014/main" id="{00000000-0008-0000-0100-000056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62039" name="Button 11863" hidden="1">
              <a:extLst>
                <a:ext uri="{63B3BB69-23CF-44E3-9099-C40C66FF867C}">
                  <a14:compatExt spid="_x0000_s62039"/>
                </a:ext>
                <a:ext uri="{FF2B5EF4-FFF2-40B4-BE49-F238E27FC236}">
                  <a16:creationId xmlns:a16="http://schemas.microsoft.com/office/drawing/2014/main" id="{00000000-0008-0000-0100-000057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62040" name="Button 11864" hidden="1">
              <a:extLst>
                <a:ext uri="{63B3BB69-23CF-44E3-9099-C40C66FF867C}">
                  <a14:compatExt spid="_x0000_s62040"/>
                </a:ext>
                <a:ext uri="{FF2B5EF4-FFF2-40B4-BE49-F238E27FC236}">
                  <a16:creationId xmlns:a16="http://schemas.microsoft.com/office/drawing/2014/main" id="{00000000-0008-0000-0100-000058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62041" name="Button 11865" hidden="1">
              <a:extLst>
                <a:ext uri="{63B3BB69-23CF-44E3-9099-C40C66FF867C}">
                  <a14:compatExt spid="_x0000_s62041"/>
                </a:ext>
                <a:ext uri="{FF2B5EF4-FFF2-40B4-BE49-F238E27FC236}">
                  <a16:creationId xmlns:a16="http://schemas.microsoft.com/office/drawing/2014/main" id="{00000000-0008-0000-0100-000059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62042" name="Button 11866" hidden="1">
              <a:extLst>
                <a:ext uri="{63B3BB69-23CF-44E3-9099-C40C66FF867C}">
                  <a14:compatExt spid="_x0000_s62042"/>
                </a:ext>
                <a:ext uri="{FF2B5EF4-FFF2-40B4-BE49-F238E27FC236}">
                  <a16:creationId xmlns:a16="http://schemas.microsoft.com/office/drawing/2014/main" id="{00000000-0008-0000-0100-00005A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62064" name="Button 11888" hidden="1">
              <a:extLst>
                <a:ext uri="{63B3BB69-23CF-44E3-9099-C40C66FF867C}">
                  <a14:compatExt spid="_x0000_s62064"/>
                </a:ext>
                <a:ext uri="{FF2B5EF4-FFF2-40B4-BE49-F238E27FC236}">
                  <a16:creationId xmlns:a16="http://schemas.microsoft.com/office/drawing/2014/main" id="{00000000-0008-0000-0100-000070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62065" name="Button 11889" hidden="1">
              <a:extLst>
                <a:ext uri="{63B3BB69-23CF-44E3-9099-C40C66FF867C}">
                  <a14:compatExt spid="_x0000_s62065"/>
                </a:ext>
                <a:ext uri="{FF2B5EF4-FFF2-40B4-BE49-F238E27FC236}">
                  <a16:creationId xmlns:a16="http://schemas.microsoft.com/office/drawing/2014/main" id="{00000000-0008-0000-0100-000071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62066" name="Button 11890" hidden="1">
              <a:extLst>
                <a:ext uri="{63B3BB69-23CF-44E3-9099-C40C66FF867C}">
                  <a14:compatExt spid="_x0000_s62066"/>
                </a:ext>
                <a:ext uri="{FF2B5EF4-FFF2-40B4-BE49-F238E27FC236}">
                  <a16:creationId xmlns:a16="http://schemas.microsoft.com/office/drawing/2014/main" id="{00000000-0008-0000-0100-000072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62087" name="Button 11911" hidden="1">
              <a:extLst>
                <a:ext uri="{63B3BB69-23CF-44E3-9099-C40C66FF867C}">
                  <a14:compatExt spid="_x0000_s62087"/>
                </a:ext>
                <a:ext uri="{FF2B5EF4-FFF2-40B4-BE49-F238E27FC236}">
                  <a16:creationId xmlns:a16="http://schemas.microsoft.com/office/drawing/2014/main" id="{00000000-0008-0000-0100-000087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62088" name="Button 11912" hidden="1">
              <a:extLst>
                <a:ext uri="{63B3BB69-23CF-44E3-9099-C40C66FF867C}">
                  <a14:compatExt spid="_x0000_s62088"/>
                </a:ext>
                <a:ext uri="{FF2B5EF4-FFF2-40B4-BE49-F238E27FC236}">
                  <a16:creationId xmlns:a16="http://schemas.microsoft.com/office/drawing/2014/main" id="{00000000-0008-0000-0100-000088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62089" name="Button 11913" hidden="1">
              <a:extLst>
                <a:ext uri="{63B3BB69-23CF-44E3-9099-C40C66FF867C}">
                  <a14:compatExt spid="_x0000_s62089"/>
                </a:ext>
                <a:ext uri="{FF2B5EF4-FFF2-40B4-BE49-F238E27FC236}">
                  <a16:creationId xmlns:a16="http://schemas.microsoft.com/office/drawing/2014/main" id="{00000000-0008-0000-0100-000089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62109" name="Button 11933" hidden="1">
              <a:extLst>
                <a:ext uri="{63B3BB69-23CF-44E3-9099-C40C66FF867C}">
                  <a14:compatExt spid="_x0000_s62109"/>
                </a:ext>
                <a:ext uri="{FF2B5EF4-FFF2-40B4-BE49-F238E27FC236}">
                  <a16:creationId xmlns:a16="http://schemas.microsoft.com/office/drawing/2014/main" id="{00000000-0008-0000-0100-00009D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62110" name="Button 11934" hidden="1">
              <a:extLst>
                <a:ext uri="{63B3BB69-23CF-44E3-9099-C40C66FF867C}">
                  <a14:compatExt spid="_x0000_s62110"/>
                </a:ext>
                <a:ext uri="{FF2B5EF4-FFF2-40B4-BE49-F238E27FC236}">
                  <a16:creationId xmlns:a16="http://schemas.microsoft.com/office/drawing/2014/main" id="{00000000-0008-0000-0100-00009E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62111" name="Button 11935" hidden="1">
              <a:extLst>
                <a:ext uri="{63B3BB69-23CF-44E3-9099-C40C66FF867C}">
                  <a14:compatExt spid="_x0000_s62111"/>
                </a:ext>
                <a:ext uri="{FF2B5EF4-FFF2-40B4-BE49-F238E27FC236}">
                  <a16:creationId xmlns:a16="http://schemas.microsoft.com/office/drawing/2014/main" id="{00000000-0008-0000-0100-00009F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62133" name="Button 11957" hidden="1">
              <a:extLst>
                <a:ext uri="{63B3BB69-23CF-44E3-9099-C40C66FF867C}">
                  <a14:compatExt spid="_x0000_s62133"/>
                </a:ext>
                <a:ext uri="{FF2B5EF4-FFF2-40B4-BE49-F238E27FC236}">
                  <a16:creationId xmlns:a16="http://schemas.microsoft.com/office/drawing/2014/main" id="{00000000-0008-0000-0100-0000B5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62134" name="Button 11958" hidden="1">
              <a:extLst>
                <a:ext uri="{63B3BB69-23CF-44E3-9099-C40C66FF867C}">
                  <a14:compatExt spid="_x0000_s62134"/>
                </a:ext>
                <a:ext uri="{FF2B5EF4-FFF2-40B4-BE49-F238E27FC236}">
                  <a16:creationId xmlns:a16="http://schemas.microsoft.com/office/drawing/2014/main" id="{00000000-0008-0000-0100-0000B6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62135" name="Button 11959" hidden="1">
              <a:extLst>
                <a:ext uri="{63B3BB69-23CF-44E3-9099-C40C66FF867C}">
                  <a14:compatExt spid="_x0000_s62135"/>
                </a:ext>
                <a:ext uri="{FF2B5EF4-FFF2-40B4-BE49-F238E27FC236}">
                  <a16:creationId xmlns:a16="http://schemas.microsoft.com/office/drawing/2014/main" id="{00000000-0008-0000-0100-0000B7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62136" name="Button 11960" hidden="1">
              <a:extLst>
                <a:ext uri="{63B3BB69-23CF-44E3-9099-C40C66FF867C}">
                  <a14:compatExt spid="_x0000_s62136"/>
                </a:ext>
                <a:ext uri="{FF2B5EF4-FFF2-40B4-BE49-F238E27FC236}">
                  <a16:creationId xmlns:a16="http://schemas.microsoft.com/office/drawing/2014/main" id="{00000000-0008-0000-0100-0000B8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62137" name="Button 11961" hidden="1">
              <a:extLst>
                <a:ext uri="{63B3BB69-23CF-44E3-9099-C40C66FF867C}">
                  <a14:compatExt spid="_x0000_s62137"/>
                </a:ext>
                <a:ext uri="{FF2B5EF4-FFF2-40B4-BE49-F238E27FC236}">
                  <a16:creationId xmlns:a16="http://schemas.microsoft.com/office/drawing/2014/main" id="{00000000-0008-0000-0100-0000B9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62138" name="Button 11962" hidden="1">
              <a:extLst>
                <a:ext uri="{63B3BB69-23CF-44E3-9099-C40C66FF867C}">
                  <a14:compatExt spid="_x0000_s62138"/>
                </a:ext>
                <a:ext uri="{FF2B5EF4-FFF2-40B4-BE49-F238E27FC236}">
                  <a16:creationId xmlns:a16="http://schemas.microsoft.com/office/drawing/2014/main" id="{00000000-0008-0000-0100-0000BA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62139" name="Button 11963" hidden="1">
              <a:extLst>
                <a:ext uri="{63B3BB69-23CF-44E3-9099-C40C66FF867C}">
                  <a14:compatExt spid="_x0000_s62139"/>
                </a:ext>
                <a:ext uri="{FF2B5EF4-FFF2-40B4-BE49-F238E27FC236}">
                  <a16:creationId xmlns:a16="http://schemas.microsoft.com/office/drawing/2014/main" id="{00000000-0008-0000-0100-0000BB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62158" name="Button 6862" hidden="1">
              <a:extLst>
                <a:ext uri="{63B3BB69-23CF-44E3-9099-C40C66FF867C}">
                  <a14:compatExt spid="_x0000_s62158"/>
                </a:ext>
                <a:ext uri="{FF2B5EF4-FFF2-40B4-BE49-F238E27FC236}">
                  <a16:creationId xmlns:a16="http://schemas.microsoft.com/office/drawing/2014/main" id="{00000000-0008-0000-0100-0000CE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62159" name="Button 6863" hidden="1">
              <a:extLst>
                <a:ext uri="{63B3BB69-23CF-44E3-9099-C40C66FF867C}">
                  <a14:compatExt spid="_x0000_s62159"/>
                </a:ext>
                <a:ext uri="{FF2B5EF4-FFF2-40B4-BE49-F238E27FC236}">
                  <a16:creationId xmlns:a16="http://schemas.microsoft.com/office/drawing/2014/main" id="{00000000-0008-0000-0100-0000CF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62160" name="Button 6864" hidden="1">
              <a:extLst>
                <a:ext uri="{63B3BB69-23CF-44E3-9099-C40C66FF867C}">
                  <a14:compatExt spid="_x0000_s62160"/>
                </a:ext>
                <a:ext uri="{FF2B5EF4-FFF2-40B4-BE49-F238E27FC236}">
                  <a16:creationId xmlns:a16="http://schemas.microsoft.com/office/drawing/2014/main" id="{00000000-0008-0000-0100-0000D0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62182" name="Button 6886" hidden="1">
              <a:extLst>
                <a:ext uri="{63B3BB69-23CF-44E3-9099-C40C66FF867C}">
                  <a14:compatExt spid="_x0000_s62182"/>
                </a:ext>
                <a:ext uri="{FF2B5EF4-FFF2-40B4-BE49-F238E27FC236}">
                  <a16:creationId xmlns:a16="http://schemas.microsoft.com/office/drawing/2014/main" id="{00000000-0008-0000-0100-0000E6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62183" name="Button 6887" hidden="1">
              <a:extLst>
                <a:ext uri="{63B3BB69-23CF-44E3-9099-C40C66FF867C}">
                  <a14:compatExt spid="_x0000_s62183"/>
                </a:ext>
                <a:ext uri="{FF2B5EF4-FFF2-40B4-BE49-F238E27FC236}">
                  <a16:creationId xmlns:a16="http://schemas.microsoft.com/office/drawing/2014/main" id="{00000000-0008-0000-0100-0000E7F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62184" name="Button 6888" hidden="1">
              <a:extLst>
                <a:ext uri="{63B3BB69-23CF-44E3-9099-C40C66FF867C}">
                  <a14:compatExt spid="_x0000_s62184"/>
                </a:ext>
                <a:ext uri="{FF2B5EF4-FFF2-40B4-BE49-F238E27FC236}">
                  <a16:creationId xmlns:a16="http://schemas.microsoft.com/office/drawing/2014/main" id="{00000000-0008-0000-0100-0000E8F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62207" name="Button 6911" hidden="1">
              <a:extLst>
                <a:ext uri="{63B3BB69-23CF-44E3-9099-C40C66FF867C}">
                  <a14:compatExt spid="_x0000_s62207"/>
                </a:ext>
                <a:ext uri="{FF2B5EF4-FFF2-40B4-BE49-F238E27FC236}">
                  <a16:creationId xmlns:a16="http://schemas.microsoft.com/office/drawing/2014/main" id="{00000000-0008-0000-0100-0000FFF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62208" name="Button 6912" hidden="1">
              <a:extLst>
                <a:ext uri="{63B3BB69-23CF-44E3-9099-C40C66FF867C}">
                  <a14:compatExt spid="_x0000_s62208"/>
                </a:ext>
                <a:ext uri="{FF2B5EF4-FFF2-40B4-BE49-F238E27FC236}">
                  <a16:creationId xmlns:a16="http://schemas.microsoft.com/office/drawing/2014/main" id="{00000000-0008-0000-0100-000000F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62209" name="Button 6913" hidden="1">
              <a:extLst>
                <a:ext uri="{63B3BB69-23CF-44E3-9099-C40C66FF867C}">
                  <a14:compatExt spid="_x0000_s62209"/>
                </a:ext>
                <a:ext uri="{FF2B5EF4-FFF2-40B4-BE49-F238E27FC236}">
                  <a16:creationId xmlns:a16="http://schemas.microsoft.com/office/drawing/2014/main" id="{00000000-0008-0000-0100-000001F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62211" name="Button 6915" hidden="1">
              <a:extLst>
                <a:ext uri="{63B3BB69-23CF-44E3-9099-C40C66FF867C}">
                  <a14:compatExt spid="_x0000_s62211"/>
                </a:ext>
                <a:ext uri="{FF2B5EF4-FFF2-40B4-BE49-F238E27FC236}">
                  <a16:creationId xmlns:a16="http://schemas.microsoft.com/office/drawing/2014/main" id="{00000000-0008-0000-0100-000003F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62212" name="Button 6916" hidden="1">
              <a:extLst>
                <a:ext uri="{63B3BB69-23CF-44E3-9099-C40C66FF867C}">
                  <a14:compatExt spid="_x0000_s62212"/>
                </a:ext>
                <a:ext uri="{FF2B5EF4-FFF2-40B4-BE49-F238E27FC236}">
                  <a16:creationId xmlns:a16="http://schemas.microsoft.com/office/drawing/2014/main" id="{00000000-0008-0000-0100-000004F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62231" name="Button 6935" hidden="1">
              <a:extLst>
                <a:ext uri="{63B3BB69-23CF-44E3-9099-C40C66FF867C}">
                  <a14:compatExt spid="_x0000_s62231"/>
                </a:ext>
                <a:ext uri="{FF2B5EF4-FFF2-40B4-BE49-F238E27FC236}">
                  <a16:creationId xmlns:a16="http://schemas.microsoft.com/office/drawing/2014/main" id="{00000000-0008-0000-0100-000017F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1413</xdr:row>
          <xdr:rowOff>171450</xdr:rowOff>
        </xdr:to>
        <xdr:sp macro="" textlink="">
          <xdr:nvSpPr>
            <xdr:cNvPr id="62232" name="Button 6936" hidden="1">
              <a:extLst>
                <a:ext uri="{63B3BB69-23CF-44E3-9099-C40C66FF867C}">
                  <a14:compatExt spid="_x0000_s62232"/>
                </a:ext>
                <a:ext uri="{FF2B5EF4-FFF2-40B4-BE49-F238E27FC236}">
                  <a16:creationId xmlns:a16="http://schemas.microsoft.com/office/drawing/2014/main" id="{00000000-0008-0000-0100-000018F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62233" name="Button 6937" hidden="1">
              <a:extLst>
                <a:ext uri="{63B3BB69-23CF-44E3-9099-C40C66FF867C}">
                  <a14:compatExt spid="_x0000_s62233"/>
                </a:ext>
                <a:ext uri="{FF2B5EF4-FFF2-40B4-BE49-F238E27FC236}">
                  <a16:creationId xmlns:a16="http://schemas.microsoft.com/office/drawing/2014/main" id="{00000000-0008-0000-0100-000019F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371475</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66675</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2:F29" totalsRowShown="0">
  <autoFilter ref="A22:F29"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dataDxfId="200" dataCellStyle="ArticleBody"/>
    <tableColumn id="4" xr3:uid="{00000000-0010-0000-0000-000004000000}" name="CANTIDAD TOTAL ESTIMADA" dataDxfId="199" dataCellStyle="ArticleBody"/>
    <tableColumn id="5" xr3:uid="{00000000-0010-0000-0000-000005000000}" name="PRECIO UNITARIO ESTIMADO" dataDxfId="198" dataCellStyle="ArticleBody_currency"/>
    <tableColumn id="6" xr3:uid="{00000000-0010-0000-0000-000006000000}"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314" displayName="Table314" ref="A128:F131" totalsRowShown="0">
  <autoFilter ref="A128:F131" xr:uid="{00000000-0009-0000-0100-00000D000000}"/>
  <tableColumns count="6">
    <tableColumn id="1" xr3:uid="{00000000-0010-0000-0900-000001000000}" name="CÓDIGO CATÁLOGO" dataDxfId="165"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dataDxfId="164" dataCellStyle="ArticleBody"/>
    <tableColumn id="4" xr3:uid="{00000000-0010-0000-0900-000004000000}" name="CANTIDAD TOTAL ESTIMADA" dataDxfId="163" dataCellStyle="ArticleBody"/>
    <tableColumn id="5" xr3:uid="{00000000-0010-0000-0900-000005000000}" name="PRECIO UNITARIO ESTIMADO" dataDxfId="162" dataCellStyle="ArticleBody_currency"/>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315" displayName="Table315" ref="A141:F142" totalsRowShown="0">
  <autoFilter ref="A141:F142" xr:uid="{00000000-0009-0000-0100-00000E000000}"/>
  <tableColumns count="6">
    <tableColumn id="1" xr3:uid="{00000000-0010-0000-0A00-000001000000}" name="CÓDIGO CATÁLOGO" dataDxfId="161"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dataDxfId="160" dataCellStyle="ArticleBody"/>
    <tableColumn id="4" xr3:uid="{00000000-0010-0000-0A00-000004000000}" name="CANTIDAD TOTAL ESTIMADA" dataDxfId="159" dataCellStyle="ArticleBody"/>
    <tableColumn id="5" xr3:uid="{00000000-0010-0000-0A00-000005000000}" name="PRECIO UNITARIO ESTIMADO" dataDxfId="158" dataCellStyle="ArticleBody_currency"/>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316" displayName="Table316" ref="A152:F153" totalsRowShown="0">
  <autoFilter ref="A152:F153" xr:uid="{00000000-0009-0000-0100-00000F000000}"/>
  <tableColumns count="6">
    <tableColumn id="1" xr3:uid="{00000000-0010-0000-0B00-000001000000}" name="CÓDIGO CATÁLOGO" dataDxfId="157"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156" dataCellStyle="ArticleBody"/>
    <tableColumn id="4" xr3:uid="{00000000-0010-0000-0B00-000004000000}" name="CANTIDAD TOTAL ESTIMADA" dataDxfId="155" dataCellStyle="ArticleBody"/>
    <tableColumn id="5" xr3:uid="{00000000-0010-0000-0B00-000005000000}" name="PRECIO UNITARIO ESTIMADO" dataDxfId="154" dataCellStyle="ArticleBody_currency"/>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317" displayName="Table317" ref="A163:F164" totalsRowShown="0">
  <autoFilter ref="A163:F164" xr:uid="{00000000-0009-0000-0100-000010000000}"/>
  <tableColumns count="6">
    <tableColumn id="1" xr3:uid="{00000000-0010-0000-0C00-000001000000}" name="CÓDIGO CATÁLOGO" dataDxfId="153"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dataDxfId="152" dataCellStyle="ArticleBody"/>
    <tableColumn id="4" xr3:uid="{00000000-0010-0000-0C00-000004000000}" name="CANTIDAD TOTAL ESTIMADA" dataDxfId="151" dataCellStyle="ArticleBody"/>
    <tableColumn id="5" xr3:uid="{00000000-0010-0000-0C00-000005000000}" name="PRECIO UNITARIO ESTIMADO" dataDxfId="150" dataCellStyle="ArticleBody_currency"/>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D000000}" name="Table320" displayName="Table320" ref="A174:F175" totalsRowShown="0">
  <autoFilter ref="A174:F175" xr:uid="{00000000-0009-0000-0100-000013000000}"/>
  <tableColumns count="6">
    <tableColumn id="1" xr3:uid="{00000000-0010-0000-0D00-000001000000}" name="CÓDIGO CATÁLOGO" dataDxfId="149"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dataDxfId="148" dataCellStyle="ArticleBody"/>
    <tableColumn id="4" xr3:uid="{00000000-0010-0000-0D00-000004000000}" name="CANTIDAD TOTAL ESTIMADA" dataDxfId="147" dataCellStyle="ArticleBody"/>
    <tableColumn id="5" xr3:uid="{00000000-0010-0000-0D00-000005000000}" name="PRECIO UNITARIO ESTIMADO" dataDxfId="146" dataCellStyle="ArticleBody_currency"/>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Table323" displayName="Table323" ref="A185:F186" totalsRowShown="0">
  <autoFilter ref="A185:F186" xr:uid="{00000000-0009-0000-0100-000016000000}"/>
  <tableColumns count="6">
    <tableColumn id="1" xr3:uid="{00000000-0010-0000-0E00-000001000000}" name="CÓDIGO CATÁLOGO" dataDxfId="145"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dataDxfId="144" dataCellStyle="ArticleBody"/>
    <tableColumn id="4" xr3:uid="{00000000-0010-0000-0E00-000004000000}" name="CANTIDAD TOTAL ESTIMADA" dataDxfId="143" dataCellStyle="ArticleBody"/>
    <tableColumn id="5" xr3:uid="{00000000-0010-0000-0E00-000005000000}" name="PRECIO UNITARIO ESTIMADO" dataDxfId="142" dataCellStyle="ArticleBody_currency"/>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F000000}" name="Table326" displayName="Table326" ref="A196:F197" totalsRowShown="0">
  <autoFilter ref="A196:F197" xr:uid="{00000000-0009-0000-0100-000019000000}"/>
  <tableColumns count="6">
    <tableColumn id="1" xr3:uid="{00000000-0010-0000-0F00-000001000000}" name="CÓDIGO CATÁLOGO" dataDxfId="141"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dataDxfId="140" dataCellStyle="ArticleBody"/>
    <tableColumn id="4" xr3:uid="{00000000-0010-0000-0F00-000004000000}" name="CANTIDAD TOTAL ESTIMADA" dataDxfId="139" dataCellStyle="ArticleBody"/>
    <tableColumn id="5" xr3:uid="{00000000-0010-0000-0F00-000005000000}" name="PRECIO UNITARIO ESTIMADO" dataDxfId="138" dataCellStyle="ArticleBody_currency"/>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0000000}" name="Table329" displayName="Table329" ref="A207:F208" totalsRowShown="0">
  <autoFilter ref="A207:F208" xr:uid="{00000000-0009-0000-0100-00001C000000}"/>
  <tableColumns count="6">
    <tableColumn id="1" xr3:uid="{00000000-0010-0000-1000-000001000000}" name="CÓDIGO CATÁLOGO" dataDxfId="137"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dataDxfId="136" dataCellStyle="ArticleBody"/>
    <tableColumn id="4" xr3:uid="{00000000-0010-0000-1000-000004000000}" name="CANTIDAD TOTAL ESTIMADA" dataDxfId="135" dataCellStyle="ArticleBody"/>
    <tableColumn id="5" xr3:uid="{00000000-0010-0000-1000-000005000000}" name="PRECIO UNITARIO ESTIMADO" dataDxfId="134" dataCellStyle="ArticleBody_currency"/>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1000000}" name="Table332" displayName="Table332" ref="A218:F219" totalsRowShown="0">
  <autoFilter ref="A218:F219" xr:uid="{00000000-0009-0000-0100-00001F000000}"/>
  <tableColumns count="6">
    <tableColumn id="1" xr3:uid="{00000000-0010-0000-1100-000001000000}" name="CÓDIGO CATÁLOGO" dataDxfId="133"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dataDxfId="132" dataCellStyle="ArticleBody"/>
    <tableColumn id="4" xr3:uid="{00000000-0010-0000-1100-000004000000}" name="CANTIDAD TOTAL ESTIMADA" dataDxfId="131" dataCellStyle="ArticleBody"/>
    <tableColumn id="5" xr3:uid="{00000000-0010-0000-1100-000005000000}" name="PRECIO UNITARIO ESTIMADO" dataDxfId="130" dataCellStyle="ArticleBody_currency"/>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2000000}" name="Table335" displayName="Table335" ref="A229:F231" totalsRowShown="0">
  <autoFilter ref="A229:F231" xr:uid="{00000000-0009-0000-0100-000022000000}"/>
  <tableColumns count="6">
    <tableColumn id="1" xr3:uid="{00000000-0010-0000-1200-000001000000}" name="CÓDIGO CATÁLOGO" dataDxfId="129"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dataDxfId="128" dataCellStyle="ArticleBody"/>
    <tableColumn id="4" xr3:uid="{00000000-0010-0000-1200-000004000000}" name="CANTIDAD TOTAL ESTIMADA" dataDxfId="127" dataCellStyle="ArticleBody"/>
    <tableColumn id="5" xr3:uid="{00000000-0010-0000-1200-000005000000}" name="PRECIO UNITARIO ESTIMADO" dataDxfId="126" dataCellStyle="ArticleBody_currency"/>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9:F40" totalsRowShown="0">
  <autoFilter ref="A39:F40" xr:uid="{00000000-0009-0000-0100-000002000000}"/>
  <tableColumns count="6">
    <tableColumn id="1" xr3:uid="{00000000-0010-0000-0100-000001000000}" name="CÓDIGO CATÁLOGO" dataDxfId="197"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196" dataCellStyle="ArticleBody"/>
    <tableColumn id="4" xr3:uid="{00000000-0010-0000-0100-000004000000}" name="CANTIDAD TOTAL ESTIMADA" dataDxfId="195" dataCellStyle="ArticleBody"/>
    <tableColumn id="5" xr3:uid="{00000000-0010-0000-0100-000005000000}" name="PRECIO UNITARIO ESTIMADO" dataDxfId="194" dataCellStyle="ArticleBody_currency"/>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340" displayName="Table340" ref="A241:F242" totalsRowShown="0">
  <autoFilter ref="A241:F242" xr:uid="{00000000-0009-0000-0100-000027000000}"/>
  <tableColumns count="6">
    <tableColumn id="1" xr3:uid="{00000000-0010-0000-1300-000001000000}" name="CÓDIGO CATÁLOGO" dataDxfId="125"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124" dataCellStyle="ArticleBody"/>
    <tableColumn id="4" xr3:uid="{00000000-0010-0000-1300-000004000000}" name="CANTIDAD TOTAL ESTIMADA" dataDxfId="123" dataCellStyle="ArticleBody"/>
    <tableColumn id="5" xr3:uid="{00000000-0010-0000-1300-000005000000}" name="PRECIO UNITARIO ESTIMADO" dataDxfId="122" dataCellStyle="ArticleBody_currency"/>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343" displayName="Table343" ref="A252:F253" totalsRowShown="0">
  <autoFilter ref="A252:F253" xr:uid="{00000000-0009-0000-0100-00002A000000}"/>
  <tableColumns count="6">
    <tableColumn id="1" xr3:uid="{00000000-0010-0000-1400-000001000000}" name="CÓDIGO CATÁLOGO" dataDxfId="121"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dataDxfId="120" dataCellStyle="ArticleBody"/>
    <tableColumn id="4" xr3:uid="{00000000-0010-0000-1400-000004000000}" name="CANTIDAD TOTAL ESTIMADA" dataDxfId="119" dataCellStyle="ArticleBody"/>
    <tableColumn id="5" xr3:uid="{00000000-0010-0000-1400-000005000000}" name="PRECIO UNITARIO ESTIMADO" dataDxfId="118" dataCellStyle="ArticleBody_currency"/>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le344" displayName="Table344" ref="A263:F264" totalsRowShown="0">
  <autoFilter ref="A263:F264" xr:uid="{00000000-0009-0000-0100-00002B000000}"/>
  <tableColumns count="6">
    <tableColumn id="1" xr3:uid="{00000000-0010-0000-1500-000001000000}" name="CÓDIGO CATÁLOGO" dataDxfId="117"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dataDxfId="116" dataCellStyle="ArticleBody"/>
    <tableColumn id="4" xr3:uid="{00000000-0010-0000-1500-000004000000}" name="CANTIDAD TOTAL ESTIMADA" dataDxfId="115" dataCellStyle="ArticleBody"/>
    <tableColumn id="5" xr3:uid="{00000000-0010-0000-1500-000005000000}" name="PRECIO UNITARIO ESTIMADO" dataDxfId="114"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Table347" displayName="Table347" ref="A274:F275" totalsRowShown="0">
  <autoFilter ref="A274:F275" xr:uid="{00000000-0009-0000-0100-00002E000000}"/>
  <tableColumns count="6">
    <tableColumn id="1" xr3:uid="{00000000-0010-0000-1600-000001000000}" name="CÓDIGO CATÁLOGO" dataDxfId="113"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dataDxfId="112" dataCellStyle="ArticleBody"/>
    <tableColumn id="4" xr3:uid="{00000000-0010-0000-1600-000004000000}" name="CANTIDAD TOTAL ESTIMADA" dataDxfId="111" dataCellStyle="ArticleBody"/>
    <tableColumn id="5" xr3:uid="{00000000-0010-0000-1600-000005000000}" name="PRECIO UNITARIO ESTIMADO" dataDxfId="110" dataCellStyle="ArticleBody_currency"/>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7000000}" name="Table350" displayName="Table350" ref="A285:F286" totalsRowShown="0">
  <autoFilter ref="A285:F286" xr:uid="{00000000-0009-0000-0100-000031000000}"/>
  <tableColumns count="6">
    <tableColumn id="1" xr3:uid="{00000000-0010-0000-1700-000001000000}" name="CÓDIGO CATÁLOGO" dataDxfId="109"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108" dataCellStyle="ArticleBody"/>
    <tableColumn id="4" xr3:uid="{00000000-0010-0000-1700-000004000000}" name="CANTIDAD TOTAL ESTIMADA" dataDxfId="107" dataCellStyle="ArticleBody"/>
    <tableColumn id="5" xr3:uid="{00000000-0010-0000-1700-000005000000}" name="PRECIO UNITARIO ESTIMADO" dataDxfId="106" dataCellStyle="ArticleBody_currency"/>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8000000}" name="Table353" displayName="Table353" ref="A296:F303" totalsRowShown="0">
  <autoFilter ref="A296:F303" xr:uid="{00000000-0009-0000-0100-000034000000}"/>
  <tableColumns count="6">
    <tableColumn id="1" xr3:uid="{00000000-0010-0000-1800-000001000000}" name="CÓDIGO CATÁLOGO" dataDxfId="105"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104" dataCellStyle="ArticleBody"/>
    <tableColumn id="4" xr3:uid="{00000000-0010-0000-1800-000004000000}" name="CANTIDAD TOTAL ESTIMADA" dataDxfId="103" dataCellStyle="ArticleBody"/>
    <tableColumn id="5" xr3:uid="{00000000-0010-0000-1800-000005000000}" name="PRECIO UNITARIO ESTIMADO" dataDxfId="102" dataCellStyle="ArticleBody_currency"/>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9000000}" name="Table355" displayName="Table355" ref="A313:F318" totalsRowShown="0">
  <autoFilter ref="A313:F318" xr:uid="{00000000-0009-0000-0100-000036000000}"/>
  <tableColumns count="6">
    <tableColumn id="1" xr3:uid="{00000000-0010-0000-1900-000001000000}" name="CÓDIGO CATÁLOGO" dataDxfId="101" dataCellStyle="ArticleBody"/>
    <tableColumn id="2" xr3:uid="{00000000-0010-0000-1900-000002000000}" name="ARTÍCULO">
      <calculatedColumnFormula>IFERROR(INDEX(UNSPSCDes,MATCH(INDIRECT(ADDRESS(ROW(),COLUMN()-1,4)),UNSPSCCode,0)),"")</calculatedColumnFormula>
    </tableColumn>
    <tableColumn id="3" xr3:uid="{00000000-0010-0000-1900-000003000000}" name="UNIDAD DE MEDIDA" dataDxfId="100" dataCellStyle="ArticleBody"/>
    <tableColumn id="4" xr3:uid="{00000000-0010-0000-1900-000004000000}" name="CANTIDAD TOTAL ESTIMADA" dataDxfId="99" dataCellStyle="ArticleBody"/>
    <tableColumn id="5" xr3:uid="{00000000-0010-0000-1900-000005000000}" name="PRECIO UNITARIO ESTIMADO" dataDxfId="98" dataCellStyle="ArticleBody_currency"/>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A000000}" name="Table356" displayName="Table356" ref="A328:F329" totalsRowShown="0">
  <autoFilter ref="A328:F329" xr:uid="{00000000-0009-0000-0100-000037000000}"/>
  <tableColumns count="6">
    <tableColumn id="1" xr3:uid="{00000000-0010-0000-1A00-000001000000}" name="CÓDIGO CATÁLOGO" dataDxfId="97" dataCellStyle="ArticleBody"/>
    <tableColumn id="2" xr3:uid="{00000000-0010-0000-1A00-000002000000}" name="ARTÍCULO">
      <calculatedColumnFormula>IFERROR(INDEX(UNSPSCDes,MATCH(INDIRECT(ADDRESS(ROW(),COLUMN()-1,4)),UNSPSCCode,0)),"")</calculatedColumnFormula>
    </tableColumn>
    <tableColumn id="3" xr3:uid="{00000000-0010-0000-1A00-000003000000}" name="UNIDAD DE MEDIDA" dataDxfId="96" dataCellStyle="ArticleBody"/>
    <tableColumn id="4" xr3:uid="{00000000-0010-0000-1A00-000004000000}" name="CANTIDAD TOTAL ESTIMADA" dataDxfId="95" dataCellStyle="ArticleBody"/>
    <tableColumn id="5" xr3:uid="{00000000-0010-0000-1A00-000005000000}" name="PRECIO UNITARIO ESTIMADO" dataDxfId="94" dataCellStyle="ArticleBody_currency"/>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B000000}" name="Table357" displayName="Table357" ref="A339:F340" totalsRowShown="0">
  <autoFilter ref="A339:F340" xr:uid="{00000000-0009-0000-0100-000038000000}"/>
  <tableColumns count="6">
    <tableColumn id="1" xr3:uid="{00000000-0010-0000-1B00-000001000000}" name="CÓDIGO CATÁLOGO" dataDxfId="93"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dataDxfId="92" dataCellStyle="ArticleBody"/>
    <tableColumn id="4" xr3:uid="{00000000-0010-0000-1B00-000004000000}" name="CANTIDAD TOTAL ESTIMADA" dataDxfId="91" dataCellStyle="ArticleBody"/>
    <tableColumn id="5" xr3:uid="{00000000-0010-0000-1B00-000005000000}" name="PRECIO UNITARIO ESTIMADO" dataDxfId="90" dataCellStyle="ArticleBody_currency"/>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C000000}" name="Table358" displayName="Table358" ref="A350:F352" totalsRowShown="0">
  <autoFilter ref="A350:F352" xr:uid="{00000000-0009-0000-0100-000039000000}"/>
  <tableColumns count="6">
    <tableColumn id="1" xr3:uid="{00000000-0010-0000-1C00-000001000000}" name="CÓDIGO CATÁLOGO" dataDxfId="89"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88" dataCellStyle="ArticleBody"/>
    <tableColumn id="4" xr3:uid="{00000000-0010-0000-1C00-000004000000}" name="CANTIDAD TOTAL ESTIMADA" dataDxfId="87" dataCellStyle="ArticleBody"/>
    <tableColumn id="5" xr3:uid="{00000000-0010-0000-1C00-000005000000}" name="PRECIO UNITARIO ESTIMADO" dataDxfId="86" dataCellStyle="ArticleBody_currency"/>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50:F51" totalsRowShown="0">
  <autoFilter ref="A50:F51" xr:uid="{00000000-0009-0000-0100-000004000000}"/>
  <tableColumns count="6">
    <tableColumn id="1" xr3:uid="{00000000-0010-0000-0200-000001000000}" name="CÓDIGO CATÁLOGO" dataDxfId="193"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192" dataCellStyle="ArticleBody"/>
    <tableColumn id="4" xr3:uid="{00000000-0010-0000-0200-000004000000}" name="CANTIDAD TOTAL ESTIMADA" dataDxfId="191" dataCellStyle="ArticleBody"/>
    <tableColumn id="5" xr3:uid="{00000000-0010-0000-0200-000005000000}" name="PRECIO UNITARIO ESTIMADO" dataDxfId="190"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D000000}" name="Table359" displayName="Table359" ref="A362:F364" totalsRowShown="0">
  <autoFilter ref="A362:F364" xr:uid="{00000000-0009-0000-0100-00003A000000}"/>
  <tableColumns count="6">
    <tableColumn id="1" xr3:uid="{00000000-0010-0000-1D00-000001000000}" name="CÓDIGO CATÁLOGO" dataDxfId="85"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84" dataCellStyle="ArticleBody"/>
    <tableColumn id="4" xr3:uid="{00000000-0010-0000-1D00-000004000000}" name="CANTIDAD TOTAL ESTIMADA" dataDxfId="83" dataCellStyle="ArticleBody"/>
    <tableColumn id="5" xr3:uid="{00000000-0010-0000-1D00-000005000000}" name="PRECIO UNITARIO ESTIMADO" dataDxfId="82" dataCellStyle="ArticleBody_currency"/>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E000000}" name="Table363" displayName="Table363" ref="A374:F375" totalsRowShown="0">
  <autoFilter ref="A374:F375" xr:uid="{00000000-0009-0000-0100-00003E000000}"/>
  <tableColumns count="6">
    <tableColumn id="1" xr3:uid="{00000000-0010-0000-1E00-000001000000}" name="CÓDIGO CATÁLOGO" dataDxfId="81"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dataDxfId="80" dataCellStyle="ArticleBody"/>
    <tableColumn id="4" xr3:uid="{00000000-0010-0000-1E00-000004000000}" name="CANTIDAD TOTAL ESTIMADA" dataDxfId="79" dataCellStyle="ArticleBody"/>
    <tableColumn id="5" xr3:uid="{00000000-0010-0000-1E00-000005000000}" name="PRECIO UNITARIO ESTIMADO" dataDxfId="78" dataCellStyle="ArticleBody_currency"/>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F000000}" name="Table365" displayName="Table365" ref="A385:F386" totalsRowShown="0">
  <autoFilter ref="A385:F386" xr:uid="{00000000-0009-0000-0100-000040000000}"/>
  <tableColumns count="6">
    <tableColumn id="1" xr3:uid="{00000000-0010-0000-1F00-000001000000}" name="CÓDIGO CATÁLOGO" dataDxfId="77"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dataDxfId="76" dataCellStyle="ArticleBody"/>
    <tableColumn id="4" xr3:uid="{00000000-0010-0000-1F00-000004000000}" name="CANTIDAD TOTAL ESTIMADA" dataDxfId="75" dataCellStyle="ArticleBody"/>
    <tableColumn id="5" xr3:uid="{00000000-0010-0000-1F00-000005000000}" name="PRECIO UNITARIO ESTIMADO" dataDxfId="74"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0000000}" name="Table366" displayName="Table366" ref="A396:F397" totalsRowShown="0">
  <autoFilter ref="A396:F397" xr:uid="{00000000-0009-0000-0100-000041000000}"/>
  <tableColumns count="6">
    <tableColumn id="1" xr3:uid="{00000000-0010-0000-2000-000001000000}" name="CÓDIGO CATÁLOGO" dataDxfId="73"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dataDxfId="72" dataCellStyle="ArticleBody"/>
    <tableColumn id="4" xr3:uid="{00000000-0010-0000-2000-000004000000}" name="CANTIDAD TOTAL ESTIMADA" dataDxfId="71" dataCellStyle="ArticleBody"/>
    <tableColumn id="5" xr3:uid="{00000000-0010-0000-2000-000005000000}" name="PRECIO UNITARIO ESTIMADO" dataDxfId="70" dataCellStyle="ArticleBody_currency"/>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1000000}" name="Table367" displayName="Table367" ref="A407:F410" totalsRowShown="0">
  <autoFilter ref="A407:F410" xr:uid="{00000000-0009-0000-0100-000042000000}"/>
  <tableColumns count="6">
    <tableColumn id="1" xr3:uid="{00000000-0010-0000-2100-000001000000}" name="CÓDIGO CATÁLOGO" dataDxfId="69"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dataDxfId="68" dataCellStyle="ArticleBody"/>
    <tableColumn id="4" xr3:uid="{00000000-0010-0000-2100-000004000000}" name="CANTIDAD TOTAL ESTIMADA" dataDxfId="67" dataCellStyle="ArticleBody"/>
    <tableColumn id="5" xr3:uid="{00000000-0010-0000-2100-000005000000}" name="PRECIO UNITARIO ESTIMADO" dataDxfId="66" dataCellStyle="ArticleBody_currency"/>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2000000}" name="Table368" displayName="Table368" ref="A420:F424" totalsRowShown="0">
  <autoFilter ref="A420:F424" xr:uid="{00000000-0009-0000-0100-000043000000}"/>
  <tableColumns count="6">
    <tableColumn id="1" xr3:uid="{00000000-0010-0000-2200-000001000000}" name="CÓDIGO CATÁLOGO" dataDxfId="65"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dataDxfId="64" dataCellStyle="ArticleBody"/>
    <tableColumn id="4" xr3:uid="{00000000-0010-0000-2200-000004000000}" name="CANTIDAD TOTAL ESTIMADA" dataDxfId="63" dataCellStyle="ArticleBody"/>
    <tableColumn id="5" xr3:uid="{00000000-0010-0000-2200-000005000000}" name="PRECIO UNITARIO ESTIMADO" dataDxfId="62"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3000000}" name="Table369" displayName="Table369" ref="A434:F442" totalsRowShown="0">
  <autoFilter ref="A434:F442" xr:uid="{00000000-0009-0000-0100-000044000000}"/>
  <tableColumns count="6">
    <tableColumn id="1" xr3:uid="{00000000-0010-0000-2300-000001000000}" name="CÓDIGO CATÁLOGO" dataDxfId="61"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dataDxfId="60" dataCellStyle="ArticleBody"/>
    <tableColumn id="4" xr3:uid="{00000000-0010-0000-2300-000004000000}" name="CANTIDAD TOTAL ESTIMADA" dataDxfId="59" dataCellStyle="ArticleBody"/>
    <tableColumn id="5" xr3:uid="{00000000-0010-0000-2300-000005000000}" name="PRECIO UNITARIO ESTIMADO" dataDxfId="58" dataCellStyle="ArticleBody_currency"/>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4000000}" name="Table371" displayName="Table371" ref="A452:F453" totalsRowShown="0">
  <autoFilter ref="A452:F453" xr:uid="{00000000-0009-0000-0100-000046000000}"/>
  <tableColumns count="6">
    <tableColumn id="1" xr3:uid="{00000000-0010-0000-2400-000001000000}" name="CÓDIGO CATÁLOGO" dataDxfId="57"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dataDxfId="56" dataCellStyle="ArticleBody"/>
    <tableColumn id="4" xr3:uid="{00000000-0010-0000-2400-000004000000}" name="CANTIDAD TOTAL ESTIMADA" dataDxfId="55" dataCellStyle="ArticleBody"/>
    <tableColumn id="5" xr3:uid="{00000000-0010-0000-2400-000005000000}" name="PRECIO UNITARIO ESTIMADO" dataDxfId="54" dataCellStyle="ArticleBody_currency"/>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5000000}" name="Table373" displayName="Table373" ref="A463:F464" totalsRowShown="0">
  <autoFilter ref="A463:F464" xr:uid="{00000000-0009-0000-0100-000048000000}"/>
  <tableColumns count="6">
    <tableColumn id="1" xr3:uid="{00000000-0010-0000-2500-000001000000}" name="CÓDIGO CATÁLOGO" dataDxfId="53"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52" dataCellStyle="ArticleBody"/>
    <tableColumn id="4" xr3:uid="{00000000-0010-0000-2500-000004000000}" name="CANTIDAD TOTAL ESTIMADA" dataDxfId="51" dataCellStyle="ArticleBody"/>
    <tableColumn id="5" xr3:uid="{00000000-0010-0000-2500-000005000000}" name="PRECIO UNITARIO ESTIMADO" dataDxfId="50" dataCellStyle="ArticleBody_currency"/>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6000000}" name="Table374" displayName="Table374" ref="A474:F487" totalsRowShown="0">
  <autoFilter ref="A474:F487" xr:uid="{00000000-0009-0000-0100-000049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1:F62" totalsRowShown="0">
  <autoFilter ref="A61:F62" xr:uid="{00000000-0009-0000-0100-000005000000}"/>
  <tableColumns count="6">
    <tableColumn id="1" xr3:uid="{00000000-0010-0000-0300-000001000000}" name="CÓDIGO CATÁLOGO" dataDxfId="189"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188" dataCellStyle="ArticleBody"/>
    <tableColumn id="4" xr3:uid="{00000000-0010-0000-0300-000004000000}" name="CANTIDAD TOTAL ESTIMADA" dataDxfId="187" dataCellStyle="ArticleBody"/>
    <tableColumn id="5" xr3:uid="{00000000-0010-0000-0300-000005000000}" name="PRECIO UNITARIO ESTIMADO" dataDxfId="186"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7000000}" name="Table378" displayName="Table378" ref="A497:F498" totalsRowShown="0">
  <autoFilter ref="A497:F498" xr:uid="{00000000-0009-0000-0100-00004D000000}"/>
  <tableColumns count="6">
    <tableColumn id="1" xr3:uid="{00000000-0010-0000-2700-000001000000}" name="CÓDIGO CATÁLOGO" dataDxfId="49"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dataDxfId="48" dataCellStyle="ArticleBody"/>
    <tableColumn id="4" xr3:uid="{00000000-0010-0000-2700-000004000000}" name="CANTIDAD TOTAL ESTIMADA" dataDxfId="47" dataCellStyle="ArticleBody"/>
    <tableColumn id="5" xr3:uid="{00000000-0010-0000-2700-000005000000}" name="PRECIO UNITARIO ESTIMADO" dataDxfId="46" dataCellStyle="ArticleBody_currency"/>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8000000}" name="Table379" displayName="Table379" ref="A508:F513" totalsRowShown="0">
  <autoFilter ref="A508:F513" xr:uid="{00000000-0009-0000-0100-00004E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dataDxfId="45" dataCellStyle="ArticleBody"/>
    <tableColumn id="4" xr3:uid="{00000000-0010-0000-2800-000004000000}" name="CANTIDAD TOTAL ESTIMADA" dataDxfId="44" dataCellStyle="ArticleBody"/>
    <tableColumn id="5" xr3:uid="{00000000-0010-0000-2800-000005000000}" name="PRECIO UNITARIO ESTIMADO" dataDxfId="43" dataCellStyle="ArticleBody_currency"/>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9000000}" name="Table383" displayName="Table383" ref="A523:F525" totalsRowShown="0">
  <autoFilter ref="A523:F525" xr:uid="{00000000-0009-0000-0100-000052000000}"/>
  <tableColumns count="6">
    <tableColumn id="1" xr3:uid="{00000000-0010-0000-2900-000001000000}" name="CÓDIGO CATÁLOGO" dataDxfId="42"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dataDxfId="41" dataCellStyle="ArticleBody"/>
    <tableColumn id="4" xr3:uid="{00000000-0010-0000-2900-000004000000}" name="CANTIDAD TOTAL ESTIMADA" dataDxfId="40" dataCellStyle="ArticleBody"/>
    <tableColumn id="5" xr3:uid="{00000000-0010-0000-2900-000005000000}" name="PRECIO UNITARIO ESTIMADO" dataDxfId="39" dataCellStyle="ArticleBody_currency"/>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A000000}" name="Table385" displayName="Table385" ref="A535:F541" totalsRowShown="0">
  <autoFilter ref="A535:F541" xr:uid="{00000000-0009-0000-0100-000054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B000000}" name="Table386" displayName="Table386" ref="A551:F553" totalsRowShown="0">
  <autoFilter ref="A551:F553" xr:uid="{00000000-0009-0000-0100-000055000000}"/>
  <tableColumns count="6">
    <tableColumn id="1" xr3:uid="{00000000-0010-0000-2B00-000001000000}" name="CÓDIGO CATÁLOGO" dataDxfId="38" dataCellStyle="ArticleBody"/>
    <tableColumn id="2" xr3:uid="{00000000-0010-0000-2B00-000002000000}" name="ARTÍCULO">
      <calculatedColumnFormula>IFERROR(INDEX(UNSPSCDes,MATCH(INDIRECT(ADDRESS(ROW(),COLUMN()-1,4)),UNSPSCCode,0)),"")</calculatedColumnFormula>
    </tableColumn>
    <tableColumn id="3" xr3:uid="{00000000-0010-0000-2B00-000003000000}" name="UNIDAD DE MEDIDA" dataDxfId="37" dataCellStyle="ArticleBody"/>
    <tableColumn id="4" xr3:uid="{00000000-0010-0000-2B00-000004000000}" name="CANTIDAD TOTAL ESTIMADA" dataDxfId="36" dataCellStyle="ArticleBody"/>
    <tableColumn id="5" xr3:uid="{00000000-0010-0000-2B00-000005000000}" name="PRECIO UNITARIO ESTIMADO" dataDxfId="35" dataCellStyle="ArticleBody_currency"/>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C000000}" name="Table387" displayName="Table387" ref="A563:F572" totalsRowShown="0">
  <autoFilter ref="A563:F572" xr:uid="{00000000-0009-0000-0100-000056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D000000}" name="Table388" displayName="Table388" ref="A582:F585" totalsRowShown="0">
  <autoFilter ref="A582:F585" xr:uid="{00000000-0009-0000-0100-000057000000}"/>
  <tableColumns count="6">
    <tableColumn id="1" xr3:uid="{00000000-0010-0000-2D00-000001000000}" name="CÓDIGO CATÁLOGO" dataDxfId="34"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dataDxfId="33" dataCellStyle="ArticleBody"/>
    <tableColumn id="4" xr3:uid="{00000000-0010-0000-2D00-000004000000}" name="CANTIDAD TOTAL ESTIMADA" dataDxfId="32" dataCellStyle="ArticleBody"/>
    <tableColumn id="5" xr3:uid="{00000000-0010-0000-2D00-000005000000}" name="PRECIO UNITARIO ESTIMADO" dataDxfId="31" dataCellStyle="ArticleBody_currency"/>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E000000}" name="Table389" displayName="Table389" ref="A595:F598" totalsRowShown="0">
  <autoFilter ref="A595:F598" xr:uid="{00000000-0009-0000-0100-000058000000}"/>
  <tableColumns count="6">
    <tableColumn id="1" xr3:uid="{00000000-0010-0000-2E00-000001000000}" name="CÓDIGO CATÁLOGO" dataDxfId="30"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29" dataCellStyle="ArticleBody"/>
    <tableColumn id="4" xr3:uid="{00000000-0010-0000-2E00-000004000000}" name="CANTIDAD TOTAL ESTIMADA" dataDxfId="28" dataCellStyle="ArticleBody"/>
    <tableColumn id="5" xr3:uid="{00000000-0010-0000-2E00-000005000000}" name="PRECIO UNITARIO ESTIMADO" dataDxfId="27" dataCellStyle="ArticleBody_currency"/>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F000000}" name="Table390" displayName="Table390" ref="A608:F611" totalsRowShown="0">
  <autoFilter ref="A608:F611" xr:uid="{00000000-0009-0000-0100-000059000000}"/>
  <tableColumns count="6">
    <tableColumn id="1" xr3:uid="{00000000-0010-0000-2F00-000001000000}" name="CÓDIGO CATÁLOGO" dataDxfId="26"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25" dataCellStyle="ArticleBody"/>
    <tableColumn id="4" xr3:uid="{00000000-0010-0000-2F00-000004000000}" name="CANTIDAD TOTAL ESTIMADA" dataDxfId="24" dataCellStyle="ArticleBody"/>
    <tableColumn id="5" xr3:uid="{00000000-0010-0000-2F00-000005000000}" name="PRECIO UNITARIO ESTIMADO" dataDxfId="23" dataCellStyle="ArticleBody_currency"/>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0000000}" name="Table392" displayName="Table392" ref="A621:F623" totalsRowShown="0">
  <autoFilter ref="A621:F623" xr:uid="{00000000-0009-0000-0100-00005B000000}"/>
  <tableColumns count="6">
    <tableColumn id="1" xr3:uid="{00000000-0010-0000-3000-000001000000}" name="CÓDIGO CATÁLOGO" dataDxfId="22" dataCellStyle="ArticleBody"/>
    <tableColumn id="2" xr3:uid="{00000000-0010-0000-3000-000002000000}" name="ARTÍCULO">
      <calculatedColumnFormula>IFERROR(INDEX(UNSPSCDes,MATCH(INDIRECT(ADDRESS(ROW(),COLUMN()-1,4)),UNSPSCCode,0)),"")</calculatedColumnFormula>
    </tableColumn>
    <tableColumn id="3" xr3:uid="{00000000-0010-0000-3000-000003000000}" name="UNIDAD DE MEDIDA" dataDxfId="21" dataCellStyle="ArticleBody"/>
    <tableColumn id="4" xr3:uid="{00000000-0010-0000-3000-000004000000}" name="CANTIDAD TOTAL ESTIMADA" dataDxfId="20" dataCellStyle="ArticleBody"/>
    <tableColumn id="5" xr3:uid="{00000000-0010-0000-3000-000005000000}" name="PRECIO UNITARIO ESTIMADO" dataDxfId="19" dataCellStyle="ArticleBody_currency"/>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2:F73" totalsRowShown="0">
  <autoFilter ref="A72:F73" xr:uid="{00000000-0009-0000-0100-000006000000}"/>
  <tableColumns count="6">
    <tableColumn id="1" xr3:uid="{00000000-0010-0000-0400-000001000000}" name="CÓDIGO CATÁLOGO" dataDxfId="185"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dataDxfId="184" dataCellStyle="ArticleBody"/>
    <tableColumn id="4" xr3:uid="{00000000-0010-0000-0400-000004000000}" name="CANTIDAD TOTAL ESTIMADA" dataDxfId="183" dataCellStyle="ArticleBody"/>
    <tableColumn id="5" xr3:uid="{00000000-0010-0000-0400-000005000000}" name="PRECIO UNITARIO ESTIMADO" dataDxfId="182" dataCellStyle="ArticleBody_currency"/>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1000000}" name="Table393" displayName="Table393" ref="A633:F635" totalsRowShown="0">
  <autoFilter ref="A633:F635" xr:uid="{00000000-0009-0000-0100-00005C000000}"/>
  <tableColumns count="6">
    <tableColumn id="1" xr3:uid="{00000000-0010-0000-3100-000001000000}" name="CÓDIGO CATÁLOGO" dataDxfId="18" dataCellStyle="ArticleBody"/>
    <tableColumn id="2" xr3:uid="{00000000-0010-0000-3100-000002000000}" name="ARTÍCULO">
      <calculatedColumnFormula>IFERROR(INDEX(UNSPSCDes,MATCH(INDIRECT(ADDRESS(ROW(),COLUMN()-1,4)),UNSPSCCode,0)),"")</calculatedColumnFormula>
    </tableColumn>
    <tableColumn id="3" xr3:uid="{00000000-0010-0000-3100-000003000000}" name="UNIDAD DE MEDIDA" dataDxfId="17" dataCellStyle="ArticleBody"/>
    <tableColumn id="4" xr3:uid="{00000000-0010-0000-3100-000004000000}" name="CANTIDAD TOTAL ESTIMADA" dataDxfId="16" dataCellStyle="ArticleBody"/>
    <tableColumn id="5" xr3:uid="{00000000-0010-0000-3100-000005000000}" name="PRECIO UNITARIO ESTIMADO" dataDxfId="15" dataCellStyle="ArticleBody_currency"/>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2000000}" name="Table394" displayName="Table394" ref="A645:F648" totalsRowShown="0">
  <autoFilter ref="A645:F648" xr:uid="{00000000-0009-0000-0100-00005D000000}"/>
  <tableColumns count="6">
    <tableColumn id="1" xr3:uid="{00000000-0010-0000-3200-000001000000}" name="CÓDIGO CATÁLOGO" dataDxfId="14"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13" dataCellStyle="ArticleBody"/>
    <tableColumn id="4" xr3:uid="{00000000-0010-0000-3200-000004000000}" name="CANTIDAD TOTAL ESTIMADA" dataDxfId="12" dataCellStyle="ArticleBody"/>
    <tableColumn id="5" xr3:uid="{00000000-0010-0000-3200-000005000000}" name="PRECIO UNITARIO ESTIMADO" dataDxfId="11" dataCellStyle="ArticleBody_currency"/>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3000000}" name="Table397" displayName="Table397" ref="A658:F716" totalsRowShown="0">
  <autoFilter ref="A658:F716" xr:uid="{00000000-0009-0000-0100-000060000000}"/>
  <tableColumns count="6">
    <tableColumn id="1" xr3:uid="{00000000-0010-0000-3300-000001000000}" name="CÓDIGO CATÁLOGO" dataDxfId="10"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dataDxfId="9" dataCellStyle="ArticleBody"/>
    <tableColumn id="5" xr3:uid="{00000000-0010-0000-3300-000005000000}" name="PRECIO UNITARIO ESTIMADO" dataDxfId="8" dataCellStyle="ArticleBody_currency"/>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34000000}" name="Table399" displayName="Table399" ref="A726:F737" totalsRowShown="0">
  <autoFilter ref="A726:F737" xr:uid="{00000000-0009-0000-0100-000062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35000000}" name="Table3100" displayName="Table3100" ref="A747:F751" totalsRowShown="0">
  <autoFilter ref="A747:F751" xr:uid="{00000000-0009-0000-0100-000063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6000000}" name="Table3101" displayName="Table3101" ref="A761:F762" totalsRowShown="0">
  <autoFilter ref="A761:F762" xr:uid="{00000000-0009-0000-0100-000064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7000000}" name="Table3102" displayName="Table3102" ref="A772:F782" totalsRowShown="0">
  <autoFilter ref="A772:F782" xr:uid="{00000000-0009-0000-0100-000065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38000000}" name="Table398" displayName="Table398" ref="A792:F796" totalsRowShown="0">
  <autoFilter ref="A792:F796" xr:uid="{00000000-0009-0000-0100-000061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9000000}" name="Table3104" displayName="Table3104" ref="A806:F807" totalsRowShown="0">
  <autoFilter ref="A806:F807" xr:uid="{00000000-0009-0000-0100-000067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A000000}" name="Table3105" displayName="Table3105" ref="A817:F843" totalsRowShown="0">
  <autoFilter ref="A817:F843" xr:uid="{00000000-0009-0000-0100-000068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3:F84" totalsRowShown="0">
  <autoFilter ref="A83:F84" xr:uid="{00000000-0009-0000-0100-000007000000}"/>
  <tableColumns count="6">
    <tableColumn id="1" xr3:uid="{00000000-0010-0000-0500-000001000000}" name="CÓDIGO CATÁLOGO" dataDxfId="181"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dataDxfId="180" dataCellStyle="ArticleBody"/>
    <tableColumn id="4" xr3:uid="{00000000-0010-0000-0500-000004000000}" name="CANTIDAD TOTAL ESTIMADA" dataDxfId="179" dataCellStyle="ArticleBody"/>
    <tableColumn id="5" xr3:uid="{00000000-0010-0000-0500-000005000000}" name="PRECIO UNITARIO ESTIMADO" dataDxfId="178" dataCellStyle="ArticleBody_currency"/>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B000000}" name="Table3106" displayName="Table3106" ref="A853:F879" totalsRowShown="0">
  <autoFilter ref="A853:F879" xr:uid="{00000000-0009-0000-0100-000069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C000000}" name="Table3107" displayName="Table3107" ref="A889:F895" totalsRowShown="0">
  <autoFilter ref="A889:F895" xr:uid="{00000000-0009-0000-0100-00006A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D000000}" name="Table3108" displayName="Table3108" ref="A905:F921" totalsRowShown="0">
  <autoFilter ref="A905:F921" xr:uid="{00000000-0009-0000-0100-00006B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E000000}" name="Table3109" displayName="Table3109" ref="A931:F935" totalsRowShown="0">
  <autoFilter ref="A931:F935" xr:uid="{00000000-0009-0000-0100-00006C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F000000}" name="Table3110" displayName="Table3110" ref="A945:F946" totalsRowShown="0">
  <autoFilter ref="A945:F946" xr:uid="{00000000-0009-0000-0100-00006D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0000000}" name="Table3114" displayName="Table3114" ref="A956:F957" totalsRowShown="0">
  <autoFilter ref="A956:F957" xr:uid="{00000000-0009-0000-0100-000071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1000000}" name="Table3115" displayName="Table3115" ref="A967:F968" totalsRowShown="0">
  <autoFilter ref="A967:F968" xr:uid="{00000000-0009-0000-0100-000072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le3118" displayName="Table3118" ref="A978:F981" totalsRowShown="0">
  <autoFilter ref="A978:F981" xr:uid="{00000000-0009-0000-0100-000075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le3119" displayName="Table3119" ref="A991:F1005" totalsRowShown="0">
  <autoFilter ref="A991:F1005" xr:uid="{00000000-0009-0000-0100-000076000000}"/>
  <tableColumns count="6">
    <tableColumn id="1" xr3:uid="{00000000-0010-0000-4300-000001000000}" name="CÓDIGO CATÁLOGO" dataDxfId="7"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dataDxfId="6" dataCellStyle="ArticleBody"/>
    <tableColumn id="4" xr3:uid="{00000000-0010-0000-4300-000004000000}" name="CANTIDAD TOTAL ESTIMADA" dataDxfId="5" dataCellStyle="ArticleBody"/>
    <tableColumn id="5" xr3:uid="{00000000-0010-0000-4300-000005000000}" name="PRECIO UNITARIO ESTIMADO" dataDxfId="4" dataCellStyle="ArticleBody_currency"/>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4000000}" name="Table382" displayName="Table382" ref="A1015:F1032" totalsRowShown="0">
  <autoFilter ref="A1015:F1032" xr:uid="{00000000-0009-0000-0100-000051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310" displayName="Table310" ref="A94:F95" totalsRowShown="0">
  <autoFilter ref="A94:F95" xr:uid="{00000000-0009-0000-0100-000009000000}"/>
  <tableColumns count="6">
    <tableColumn id="1" xr3:uid="{00000000-0010-0000-0600-000001000000}" name="CÓDIGO CATÁLOGO" dataDxfId="177"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dataDxfId="176" dataCellStyle="ArticleBody"/>
    <tableColumn id="4" xr3:uid="{00000000-0010-0000-0600-000004000000}" name="CANTIDAD TOTAL ESTIMADA" dataDxfId="175" dataCellStyle="ArticleBody"/>
    <tableColumn id="5" xr3:uid="{00000000-0010-0000-0600-000005000000}" name="PRECIO UNITARIO ESTIMADO" dataDxfId="174"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5000000}" name="Table3120" displayName="Table3120" ref="A1042:F1076" totalsRowShown="0">
  <autoFilter ref="A1042:F1076" xr:uid="{00000000-0009-0000-0100-00007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46000000}" name="Table3121" displayName="Table3121" ref="A1086:F1095" totalsRowShown="0">
  <autoFilter ref="A1086:F1095" xr:uid="{00000000-0009-0000-0100-00007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dataDxfId="3" dataCellStyle="ArticleBody"/>
    <tableColumn id="5" xr3:uid="{00000000-0010-0000-4600-000005000000}" name="PRECIO UNITARIO ESTIMADO" dataDxfId="2" dataCellStyle="ArticleBody_currency"/>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47000000}" name="Table3122" displayName="Table3122" ref="A1105:F1117" totalsRowShown="0">
  <autoFilter ref="A1105:F1117" xr:uid="{00000000-0009-0000-0100-00007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dataDxfId="1"/>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8000000}" name="Table3125" displayName="Table3125" ref="A1127:F1134" totalsRowShown="0">
  <autoFilter ref="A1127:F1134" xr:uid="{00000000-0009-0000-0100-00007C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9000000}" name="Table3126" displayName="Table3126" ref="A1144:F1158" totalsRowShown="0">
  <autoFilter ref="A1144:F1158" xr:uid="{00000000-0009-0000-0100-00007D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4A000000}" name="Table3127" displayName="Table3127" ref="A1168:F1175" totalsRowShown="0">
  <autoFilter ref="A1168:F1175" xr:uid="{00000000-0009-0000-0100-00007E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B000000}" name="Table3128" displayName="Table3128" ref="A1185:F1199" totalsRowShown="0">
  <autoFilter ref="A1185:F1199" xr:uid="{00000000-0009-0000-0100-00007F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C000000}" name="Table3131" displayName="Table3131" ref="A1209:F1210" totalsRowShown="0">
  <autoFilter ref="A1209:F1210" xr:uid="{00000000-0009-0000-0100-000082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D000000}" name="Table3134" displayName="Table3134" ref="A1220:F1259" totalsRowShown="0">
  <autoFilter ref="A1220:F1259" xr:uid="{00000000-0009-0000-0100-000085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E000000}" name="Table391" displayName="Table391" ref="A1269:F1270" totalsRowShown="0">
  <autoFilter ref="A1269:F1270" xr:uid="{00000000-0009-0000-0100-00005A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dataDxfId="0" dataCellStyle="ArticleBody"/>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Table312" displayName="Table312" ref="A105:F107" totalsRowShown="0">
  <autoFilter ref="A105:F107" xr:uid="{00000000-0009-0000-0100-00000B000000}"/>
  <tableColumns count="6">
    <tableColumn id="1" xr3:uid="{00000000-0010-0000-0700-000001000000}" name="CÓDIGO CATÁLOGO" dataDxfId="173"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dataDxfId="172" dataCellStyle="ArticleBody"/>
    <tableColumn id="4" xr3:uid="{00000000-0010-0000-0700-000004000000}" name="CANTIDAD TOTAL ESTIMADA" dataDxfId="171" dataCellStyle="ArticleBody"/>
    <tableColumn id="5" xr3:uid="{00000000-0010-0000-0700-000005000000}" name="PRECIO UNITARIO ESTIMADO" dataDxfId="170"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F000000}" name="Table311" displayName="Table311" ref="A1280:F1281" totalsRowShown="0">
  <autoFilter ref="A1280:F1281" xr:uid="{00000000-0009-0000-0100-00000A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0000000}" name="Table3112" displayName="Table3112" ref="A1291:F1299" totalsRowShown="0">
  <autoFilter ref="A1291:F1299" xr:uid="{00000000-0009-0000-0100-00006F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1000000}" name="Table3116" displayName="Table3116" ref="A1309:F1322" totalsRowShown="0">
  <autoFilter ref="A1309:F1322" xr:uid="{00000000-0009-0000-0100-00007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2000000}" name="Table318" displayName="Table318" ref="A1332:F1333" totalsRowShown="0">
  <autoFilter ref="A1332:F1333" xr:uid="{00000000-0009-0000-0100-000011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3000000}" name="Table319" displayName="Table319" ref="A1343:F1344" totalsRowShown="0">
  <autoFilter ref="A1343:F1344" xr:uid="{00000000-0009-0000-0100-000012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4000000}" name="Table321" displayName="Table321" ref="A1354:F1355" totalsRowShown="0">
  <autoFilter ref="A1354:F1355" xr:uid="{00000000-0009-0000-0100-000014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5000000}" name="Table322" displayName="Table322" ref="A1365:F1370" totalsRowShown="0">
  <autoFilter ref="A1365:F1370" xr:uid="{00000000-0009-0000-0100-000015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6000000}" name="Table324" displayName="Table324" ref="A1380:F1381" totalsRowShown="0">
  <autoFilter ref="A1380:F1381" xr:uid="{00000000-0009-0000-0100-000017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7000000}" name="Table325" displayName="Table325" ref="A1391:F1392" totalsRowShown="0">
  <autoFilter ref="A1391:F1392" xr:uid="{00000000-0009-0000-0100-000018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8000000}" name="Table327" displayName="Table327" ref="A1402:F1403" totalsRowShown="0">
  <autoFilter ref="A1402:F1403" xr:uid="{00000000-0009-0000-0100-00001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le313" displayName="Table313" ref="A117:F118" totalsRowShown="0">
  <autoFilter ref="A117:F118" xr:uid="{00000000-0009-0000-0100-00000C000000}"/>
  <tableColumns count="6">
    <tableColumn id="1" xr3:uid="{00000000-0010-0000-0800-000001000000}" name="CÓDIGO CATÁLOGO" dataDxfId="169"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dataDxfId="168" dataCellStyle="ArticleBody"/>
    <tableColumn id="4" xr3:uid="{00000000-0010-0000-0800-000004000000}" name="CANTIDAD TOTAL ESTIMADA" dataDxfId="167" dataCellStyle="ArticleBody"/>
    <tableColumn id="5" xr3:uid="{00000000-0010-0000-0800-000005000000}" name="PRECIO UNITARIO ESTIMADO" dataDxfId="166" dataCellStyle="ArticleBody_currency"/>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9000000}" name="Table39" displayName="Table39" ref="A1413:F1414" totalsRowShown="0">
  <autoFilter ref="A1413:F1414" xr:uid="{00000000-0009-0000-0100-000008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A000000}" name="Table3" displayName="Table3" ref="A8:F9" totalsRowShown="0">
  <autoFilter ref="A8:F9" xr:uid="{00000000-0009-0000-0100-00000300000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50C39F21-6C3B-41C7-920D-BF30B858311B}">
  <we:reference id="wa200005271" version="2.0.0.0" store="en-US" storeType="OMEX"/>
  <we:alternateReferences>
    <we:reference id="wa200005271" version="2.0.0.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8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7.xml"/><Relationship Id="rId707" Type="http://schemas.openxmlformats.org/officeDocument/2006/relationships/table" Target="../tables/table2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7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3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8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43.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3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5.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56.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67.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1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7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89.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16.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2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3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4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60.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7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82.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table" Target="../tables/table6.xml"/><Relationship Id="rId706" Type="http://schemas.openxmlformats.org/officeDocument/2006/relationships/table" Target="../tables/table2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table" Target="../tables/table31.xml"/><Relationship Id="rId759" Type="http://schemas.openxmlformats.org/officeDocument/2006/relationships/table" Target="../tables/table7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table" Target="../tables/table8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table" Target="../tables/table4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table" Target="../tables/table5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6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8.xml"/><Relationship Id="rId708" Type="http://schemas.openxmlformats.org/officeDocument/2006/relationships/table" Target="../tables/table2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7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3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44.xml"/><Relationship Id="rId772" Type="http://schemas.openxmlformats.org/officeDocument/2006/relationships/table" Target="../tables/table8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5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24.xml"/><Relationship Id="rId752" Type="http://schemas.openxmlformats.org/officeDocument/2006/relationships/table" Target="../tables/table6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10.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35.xml"/><Relationship Id="rId763" Type="http://schemas.openxmlformats.org/officeDocument/2006/relationships/table" Target="../tables/table7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4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8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1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5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2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6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1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37.xml"/><Relationship Id="rId765" Type="http://schemas.openxmlformats.org/officeDocument/2006/relationships/table" Target="../tables/table7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48.xml"/><Relationship Id="rId776" Type="http://schemas.openxmlformats.org/officeDocument/2006/relationships/table" Target="../tables/table9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17.xml"/><Relationship Id="rId745" Type="http://schemas.openxmlformats.org/officeDocument/2006/relationships/table" Target="../tables/table5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28.xml"/><Relationship Id="rId756" Type="http://schemas.openxmlformats.org/officeDocument/2006/relationships/table" Target="../tables/table7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3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8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5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1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5.xml"/><Relationship Id="rId747" Type="http://schemas.openxmlformats.org/officeDocument/2006/relationships/table" Target="../tables/table6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30.xml"/><Relationship Id="rId758" Type="http://schemas.openxmlformats.org/officeDocument/2006/relationships/table" Target="../tables/table7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4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5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6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5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6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9.xml"/><Relationship Id="rId709" Type="http://schemas.openxmlformats.org/officeDocument/2006/relationships/table" Target="../tables/table2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7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8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1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2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36.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4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5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6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13.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80.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omments" Target="../comments1.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4.xml"/><Relationship Id="rId704" Type="http://schemas.openxmlformats.org/officeDocument/2006/relationships/table" Target="../tables/table1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29.xml"/><Relationship Id="rId147" Type="http://schemas.openxmlformats.org/officeDocument/2006/relationships/ctrlProp" Target="../ctrlProps/ctrlProp144.xml"/><Relationship Id="rId354" Type="http://schemas.openxmlformats.org/officeDocument/2006/relationships/ctrlProp" Target="../ctrlProps/ctrlProp35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table" Target="../tables/table4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table" Target="../tables/table5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table" Target="../tables/table6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247" Type="http://schemas.openxmlformats.org/officeDocument/2006/relationships/ctrlProp" Target="../ctrlProps/ctrlProp24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84.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87.xml"/><Relationship Id="rId5" Type="http://schemas.openxmlformats.org/officeDocument/2006/relationships/ctrlProp" Target="../ctrlProps/ctrlProp686.xml"/><Relationship Id="rId4" Type="http://schemas.openxmlformats.org/officeDocument/2006/relationships/ctrlProp" Target="../ctrlProps/ctrlProp6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B7" sqref="B7:C29"/>
    </sheetView>
  </sheetViews>
  <sheetFormatPr baseColWidth="10" defaultColWidth="9.140625" defaultRowHeight="15" x14ac:dyDescent="0.25"/>
  <cols>
    <col min="1" max="1" width="4" customWidth="1"/>
    <col min="2" max="2" width="67.5703125" style="46" customWidth="1"/>
    <col min="3" max="3" width="44.5703125" style="54" customWidth="1"/>
    <col min="4" max="4" width="9.140625" customWidth="1"/>
  </cols>
  <sheetData>
    <row r="6" spans="2:7" x14ac:dyDescent="0.25">
      <c r="B6" s="72" t="s">
        <v>15166</v>
      </c>
      <c r="C6" s="72"/>
    </row>
    <row r="7" spans="2:7" ht="18" x14ac:dyDescent="0.25">
      <c r="B7" s="47" t="s">
        <v>5215</v>
      </c>
      <c r="C7" s="48">
        <f ca="1">PACC!B10</f>
        <v>353309740</v>
      </c>
      <c r="G7" s="25"/>
    </row>
    <row r="8" spans="2:7" ht="18" x14ac:dyDescent="0.25">
      <c r="B8" s="49" t="s">
        <v>3640</v>
      </c>
      <c r="C8" s="50">
        <f ca="1">PACC!B9</f>
        <v>90</v>
      </c>
      <c r="G8" s="25"/>
    </row>
    <row r="9" spans="2:7" ht="18" x14ac:dyDescent="0.25">
      <c r="B9" s="49" t="s">
        <v>5770</v>
      </c>
      <c r="C9" s="51" t="str">
        <f>IF(PACC!E6="","",PACC!E6)</f>
        <v>6111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17724</v>
      </c>
      <c r="C12" s="51" t="str">
        <f>IF(PACC!E9="","",PACC!E9)</f>
        <v>Instituto Estabilización de Precios</v>
      </c>
      <c r="G12" s="25"/>
    </row>
    <row r="13" spans="2:7" ht="16.5" customHeight="1" x14ac:dyDescent="0.25">
      <c r="B13" s="49" t="s">
        <v>18227</v>
      </c>
      <c r="C13" s="52">
        <f>IF(PACC!E11="","",PACC!E11)</f>
        <v>2024</v>
      </c>
      <c r="G13" s="26"/>
    </row>
    <row r="14" spans="2:7" ht="16.5" customHeight="1" x14ac:dyDescent="0.25">
      <c r="B14" s="49" t="s">
        <v>4035</v>
      </c>
      <c r="C14" s="70" t="str">
        <f>IF(PACC!E12="","",PACC!E12)</f>
        <v/>
      </c>
      <c r="G14" s="26"/>
    </row>
    <row r="15" spans="2:7" x14ac:dyDescent="0.25">
      <c r="B15" s="73" t="s">
        <v>3405</v>
      </c>
      <c r="C15" s="73"/>
    </row>
    <row r="16" spans="2:7" x14ac:dyDescent="0.25">
      <c r="B16" s="53" t="s">
        <v>10692</v>
      </c>
      <c r="C16" s="48">
        <f ca="1">SUMIF(ObjetoContratacionOculto,"="&amp;Bienes,TotalEstColumnValue)</f>
        <v>214075480</v>
      </c>
    </row>
    <row r="17" spans="2:3" x14ac:dyDescent="0.25">
      <c r="B17" s="53" t="s">
        <v>528</v>
      </c>
      <c r="C17" s="48">
        <f>SUMIF(ObjetoContratacionOculto,"="&amp;Obras,TotalEstColumnValue)</f>
        <v>0</v>
      </c>
    </row>
    <row r="18" spans="2:3" x14ac:dyDescent="0.25">
      <c r="B18" s="53" t="s">
        <v>91</v>
      </c>
      <c r="C18" s="48">
        <f ca="1">SUMIF(ObjetoContratacionOculto,"="&amp;Servicios,TotalEstColumnValue)</f>
        <v>136734260</v>
      </c>
    </row>
    <row r="19" spans="2:3" x14ac:dyDescent="0.25">
      <c r="B19" s="53" t="s">
        <v>6782</v>
      </c>
      <c r="C19" s="48">
        <f ca="1">SUMIF(ObjetoContratacionOculto,"="&amp;ServiciosConsultoria,TotalEstColumnValue)</f>
        <v>2500000</v>
      </c>
    </row>
    <row r="20" spans="2:3" x14ac:dyDescent="0.25">
      <c r="B20" s="53" t="s">
        <v>5128</v>
      </c>
      <c r="C20" s="48">
        <f>SUMIF(ObjetoContratacionOculto,"="&amp;ConsultoriaServicios,TotalEstColumnValue)</f>
        <v>0</v>
      </c>
    </row>
    <row r="21" spans="2:3" x14ac:dyDescent="0.25">
      <c r="B21" s="73" t="s">
        <v>16802</v>
      </c>
      <c r="C21" s="73"/>
    </row>
    <row r="22" spans="2:3" x14ac:dyDescent="0.25">
      <c r="B22" s="53" t="s">
        <v>11796</v>
      </c>
      <c r="C22" s="48">
        <f ca="1">SUMIF(MIPYMEOculto,"="&amp;MIPYMESí,TotalEstColumnValue)</f>
        <v>45509020</v>
      </c>
    </row>
    <row r="23" spans="2:3" x14ac:dyDescent="0.25">
      <c r="B23" s="53" t="s">
        <v>17857</v>
      </c>
      <c r="C23" s="48">
        <f ca="1">SUMIF(MIPYMEOculto,"="&amp;MIPYMEMujer,TotalEstColumnValue)</f>
        <v>14994160</v>
      </c>
    </row>
    <row r="24" spans="2:3" x14ac:dyDescent="0.25">
      <c r="B24" s="53" t="s">
        <v>3561</v>
      </c>
      <c r="C24" s="48">
        <f ca="1">SUMIF(MIPYMEOculto,"="&amp;MIPYMENo,TotalEstColumnValue)</f>
        <v>292806560</v>
      </c>
    </row>
    <row r="25" spans="2:3" x14ac:dyDescent="0.25">
      <c r="B25" s="72" t="s">
        <v>14391</v>
      </c>
      <c r="C25" s="72"/>
    </row>
    <row r="26" spans="2:3" x14ac:dyDescent="0.25">
      <c r="B26" s="53" t="s">
        <v>10103</v>
      </c>
      <c r="C26" s="48">
        <f ca="1">SUMIF(ProcedimientoOculto,"="&amp;ModCU,TotalEstColumnValue)</f>
        <v>2137280</v>
      </c>
    </row>
    <row r="27" spans="2:3" x14ac:dyDescent="0.25">
      <c r="B27" s="53" t="s">
        <v>9174</v>
      </c>
      <c r="C27" s="48">
        <f ca="1">SUMIF(ProcedimientoOculto,"="&amp;ModCM,TotalEstColumnValue)</f>
        <v>64233460</v>
      </c>
    </row>
    <row r="28" spans="2:3" x14ac:dyDescent="0.25">
      <c r="B28" s="53" t="s">
        <v>11064</v>
      </c>
      <c r="C28" s="48">
        <f ca="1">SUMIF(ProcedimientoOculto,"="&amp;ModCP,TotalEstColumnValue)</f>
        <v>29059000</v>
      </c>
    </row>
    <row r="29" spans="2:3" x14ac:dyDescent="0.25">
      <c r="B29" s="53" t="s">
        <v>7890</v>
      </c>
      <c r="C29" s="48">
        <f ca="1">SUMIF(ProcedimientoOculto,"="&amp;ModLP,TotalEstColumnValue)</f>
        <v>257880000</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5123</v>
      </c>
      <c r="C32" s="48">
        <f>SUMIF(ProcedimientoOculto,"="&amp;ModSO,TotalEstColumnValue)</f>
        <v>0</v>
      </c>
    </row>
    <row r="33" spans="2:3" x14ac:dyDescent="0.25">
      <c r="B33" s="47" t="s">
        <v>15996</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13950</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12187</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97"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415"/>
  <sheetViews>
    <sheetView tabSelected="1" topLeftCell="A554" zoomScale="106" zoomScaleNormal="106" zoomScaleSheetLayoutView="100" workbookViewId="0">
      <selection activeCell="B561" sqref="B561"/>
    </sheetView>
  </sheetViews>
  <sheetFormatPr baseColWidth="10" defaultColWidth="9.140625" defaultRowHeight="14.1" customHeight="1" x14ac:dyDescent="0.25"/>
  <cols>
    <col min="1" max="1" width="24.42578125" style="24" customWidth="1"/>
    <col min="2" max="2" width="46.42578125" style="24" customWidth="1"/>
    <col min="3" max="3" width="19" style="24" customWidth="1"/>
    <col min="4" max="4" width="24" style="24" customWidth="1"/>
    <col min="5" max="6" width="24.42578125" style="24" customWidth="1"/>
    <col min="7" max="7" width="11.42578125" style="24" customWidth="1"/>
    <col min="8" max="9" width="9.140625" style="24" hidden="1" customWidth="1"/>
    <col min="10" max="10" width="11.5703125" style="24" hidden="1" customWidth="1"/>
    <col min="11" max="11" width="7.42578125" style="24" customWidth="1"/>
    <col min="12" max="12" width="14.42578125" style="24" customWidth="1"/>
    <col min="13" max="13" width="22.5703125" style="24" customWidth="1"/>
    <col min="14" max="14" width="72.85546875" style="24" customWidth="1"/>
    <col min="15" max="15" width="14.42578125" style="24" customWidth="1"/>
    <col min="16" max="16" width="9.140625" style="24" customWidth="1"/>
    <col min="17" max="16384" width="9.140625" style="24"/>
  </cols>
  <sheetData>
    <row r="1" spans="1:13" s="3" customFormat="1" ht="18" x14ac:dyDescent="0.25">
      <c r="A1" s="76"/>
      <c r="B1" s="39"/>
      <c r="C1" s="27"/>
      <c r="D1" s="27"/>
      <c r="E1" s="1"/>
      <c r="F1" s="39"/>
      <c r="G1" s="39"/>
      <c r="H1" s="2"/>
      <c r="I1" s="28"/>
      <c r="J1" s="28"/>
      <c r="K1" s="9"/>
      <c r="L1" s="9"/>
      <c r="M1" s="9"/>
    </row>
    <row r="2" spans="1:13" s="3" customFormat="1" ht="18" x14ac:dyDescent="0.25">
      <c r="A2" s="76"/>
      <c r="B2" s="79" t="s">
        <v>1389</v>
      </c>
      <c r="C2" s="79"/>
      <c r="D2" s="79"/>
      <c r="E2" s="79"/>
      <c r="F2" s="55"/>
      <c r="G2" s="39"/>
      <c r="H2" s="9"/>
    </row>
    <row r="3" spans="1:13" s="3" customFormat="1" ht="18" x14ac:dyDescent="0.25">
      <c r="A3" s="76"/>
      <c r="B3" s="80" t="str">
        <f>"AÑO "&amp;E11</f>
        <v>AÑO 2024</v>
      </c>
      <c r="C3" s="80"/>
      <c r="D3" s="80"/>
      <c r="E3" s="80"/>
      <c r="F3" s="56"/>
      <c r="G3" s="39"/>
      <c r="H3" s="9"/>
    </row>
    <row r="4" spans="1:13" s="3" customFormat="1" ht="18" x14ac:dyDescent="0.25">
      <c r="A4" s="76"/>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5261</v>
      </c>
      <c r="E6" s="77" t="s">
        <v>7340</v>
      </c>
      <c r="F6" s="78"/>
    </row>
    <row r="7" spans="1:13" s="40" customFormat="1" ht="13.5" x14ac:dyDescent="0.25">
      <c r="A7" s="33" t="s">
        <v>16009</v>
      </c>
      <c r="B7" s="36"/>
      <c r="C7" s="36"/>
      <c r="D7" s="41" t="s">
        <v>10081</v>
      </c>
      <c r="E7" s="77" t="s">
        <v>15152</v>
      </c>
      <c r="F7" s="78"/>
    </row>
    <row r="8" spans="1:13" s="40" customFormat="1" ht="13.5" x14ac:dyDescent="0.25">
      <c r="A8" s="36"/>
      <c r="B8" s="36"/>
      <c r="C8" s="36"/>
      <c r="D8" s="41" t="s">
        <v>11674</v>
      </c>
      <c r="E8" s="77" t="s">
        <v>17207</v>
      </c>
      <c r="F8" s="78"/>
    </row>
    <row r="9" spans="1:13" s="40" customFormat="1" ht="13.5" x14ac:dyDescent="0.25">
      <c r="A9" s="35" t="s">
        <v>3826</v>
      </c>
      <c r="B9" s="43">
        <f ca="1">COUNTIFS(TotalEstColumnName,"="&amp;TotalEstLabel,TotalEstColumnValue,"&gt;0")</f>
        <v>90</v>
      </c>
      <c r="C9" s="36"/>
      <c r="D9" s="41" t="s">
        <v>6838</v>
      </c>
      <c r="E9" s="77" t="s">
        <v>4208</v>
      </c>
      <c r="F9" s="78"/>
    </row>
    <row r="10" spans="1:13" s="40" customFormat="1" ht="13.5" x14ac:dyDescent="0.25">
      <c r="A10" s="37" t="s">
        <v>17060</v>
      </c>
      <c r="B10" s="42">
        <f ca="1">SUMIF(TotalEstColumnName,"="&amp;TotalEstLabel,TotalEstColumnValue)</f>
        <v>353309740</v>
      </c>
      <c r="C10" s="36"/>
      <c r="D10" s="41" t="s">
        <v>14705</v>
      </c>
      <c r="E10" s="77" t="s">
        <v>15201</v>
      </c>
      <c r="F10" s="78"/>
    </row>
    <row r="11" spans="1:13" s="40" customFormat="1" ht="13.5" x14ac:dyDescent="0.25">
      <c r="A11" s="36"/>
      <c r="B11" s="36"/>
      <c r="C11" s="36"/>
      <c r="D11" s="41" t="s">
        <v>3422</v>
      </c>
      <c r="E11" s="81">
        <v>2024</v>
      </c>
      <c r="F11" s="82"/>
    </row>
    <row r="12" spans="1:13" s="40" customFormat="1" ht="13.5" x14ac:dyDescent="0.25">
      <c r="A12" s="34"/>
      <c r="B12" s="34"/>
      <c r="C12" s="34"/>
      <c r="D12" s="41" t="s">
        <v>3493</v>
      </c>
      <c r="E12" s="83" t="s">
        <v>6780</v>
      </c>
      <c r="F12" s="84"/>
    </row>
    <row r="14" spans="1:13" ht="14.1" customHeight="1" thickBot="1" x14ac:dyDescent="0.3"/>
    <row r="15" spans="1:13" ht="33.75" customHeight="1" thickBot="1" x14ac:dyDescent="0.25">
      <c r="A15" s="59" t="s">
        <v>16382</v>
      </c>
      <c r="B15" s="59" t="s">
        <v>161</v>
      </c>
      <c r="C15" s="59" t="s">
        <v>11724</v>
      </c>
      <c r="D15" s="59" t="s">
        <v>14377</v>
      </c>
      <c r="E15" s="59" t="s">
        <v>10962</v>
      </c>
      <c r="F15" s="59" t="s">
        <v>11095</v>
      </c>
      <c r="G15" s="5"/>
      <c r="H15" s="5"/>
      <c r="I15" s="5"/>
      <c r="J15" s="5"/>
    </row>
    <row r="16" spans="1:13" ht="13.5" customHeight="1" thickBot="1" x14ac:dyDescent="0.25">
      <c r="A16" s="61" t="s">
        <v>18952</v>
      </c>
      <c r="B16" s="61" t="s">
        <v>18956</v>
      </c>
      <c r="C16" s="61" t="s">
        <v>17798</v>
      </c>
      <c r="D16" s="61" t="s">
        <v>2518</v>
      </c>
      <c r="E16" s="61" t="s">
        <v>17854</v>
      </c>
      <c r="F16" s="61"/>
      <c r="G16" s="5"/>
      <c r="H16" s="5"/>
      <c r="I16" s="5"/>
      <c r="J16" s="5"/>
    </row>
    <row r="17" spans="1:10" ht="14.1" customHeight="1" thickBot="1" x14ac:dyDescent="0.25">
      <c r="A17" s="74" t="s">
        <v>14827</v>
      </c>
      <c r="B17" s="62" t="s">
        <v>8529</v>
      </c>
      <c r="C17" s="71">
        <v>45322</v>
      </c>
      <c r="D17" s="74" t="s">
        <v>9386</v>
      </c>
      <c r="E17" s="62" t="s">
        <v>13093</v>
      </c>
      <c r="F17" s="61" t="s">
        <v>3080</v>
      </c>
      <c r="G17" s="5"/>
      <c r="H17" s="5"/>
      <c r="I17" s="5"/>
      <c r="J17" s="5"/>
    </row>
    <row r="18" spans="1:10" ht="14.1" customHeight="1" thickBot="1" x14ac:dyDescent="0.25">
      <c r="A18" s="75"/>
      <c r="B18" s="62" t="s">
        <v>1786</v>
      </c>
      <c r="C18" s="60">
        <f>IF(C17="","",IF(AND(MONTH(C17)&gt;=1,MONTH(C17)&lt;=3),1,IF(AND(MONTH(C17)&gt;=4,MONTH(C17)&lt;=6),2,IF(AND(MONTH(C17)&gt;=7,MONTH(C17)&lt;=9),3,4))))</f>
        <v>1</v>
      </c>
      <c r="D18" s="75"/>
      <c r="E18" s="62" t="s">
        <v>2417</v>
      </c>
      <c r="F18" s="61" t="s">
        <v>11112</v>
      </c>
      <c r="G18" s="5"/>
      <c r="H18" s="5"/>
      <c r="I18" s="5"/>
      <c r="J18" s="5"/>
    </row>
    <row r="19" spans="1:10" ht="14.1" customHeight="1" thickBot="1" x14ac:dyDescent="0.25">
      <c r="A19" s="75"/>
      <c r="B19" s="62" t="s">
        <v>12942</v>
      </c>
      <c r="C19" s="71">
        <v>45343</v>
      </c>
      <c r="D19" s="75"/>
      <c r="E19" s="62" t="s">
        <v>3073</v>
      </c>
      <c r="F19" s="61" t="s">
        <v>11112</v>
      </c>
      <c r="G19" s="5"/>
      <c r="H19" s="5"/>
      <c r="I19" s="5"/>
      <c r="J19" s="5"/>
    </row>
    <row r="20" spans="1:10" ht="14.1" customHeight="1" thickBot="1" x14ac:dyDescent="0.25">
      <c r="A20" s="75"/>
      <c r="B20" s="62" t="s">
        <v>1786</v>
      </c>
      <c r="C20" s="60">
        <f>IF(C19="","",IF(AND(MONTH(C19)&gt;=1,MONTH(C19)&lt;=3),1,IF(AND(MONTH(C19)&gt;=4,MONTH(C19)&lt;=6),2,IF(AND(MONTH(C19)&gt;=7,MONTH(C19)&lt;=9),3,4))))</f>
        <v>1</v>
      </c>
      <c r="D20" s="75"/>
      <c r="E20" s="62" t="s">
        <v>13192</v>
      </c>
      <c r="F20" s="61" t="s">
        <v>11112</v>
      </c>
      <c r="G20" s="5"/>
      <c r="H20" s="5"/>
      <c r="I20" s="5"/>
      <c r="J20" s="5"/>
    </row>
    <row r="21" spans="1:10" ht="14.1" customHeight="1" thickBot="1" x14ac:dyDescent="0.25">
      <c r="A21" s="5"/>
      <c r="B21" s="5"/>
      <c r="C21" s="5"/>
      <c r="D21" s="5"/>
      <c r="E21" s="5"/>
      <c r="F21" s="5"/>
      <c r="G21" s="5"/>
      <c r="H21" s="5"/>
      <c r="I21" s="5"/>
      <c r="J21" s="5"/>
    </row>
    <row r="22" spans="1:10" ht="14.1" customHeight="1" thickBot="1" x14ac:dyDescent="0.25">
      <c r="A22" s="67" t="s">
        <v>15735</v>
      </c>
      <c r="B22" s="67" t="s">
        <v>16146</v>
      </c>
      <c r="C22" s="67" t="s">
        <v>15641</v>
      </c>
      <c r="D22" s="67" t="s">
        <v>15251</v>
      </c>
      <c r="E22" s="67" t="s">
        <v>6932</v>
      </c>
      <c r="F22" s="67" t="s">
        <v>15280</v>
      </c>
      <c r="G22" s="5"/>
      <c r="H22" s="5"/>
      <c r="I22" s="5"/>
      <c r="J22" s="5"/>
    </row>
    <row r="23" spans="1:10" ht="13.5" customHeight="1" x14ac:dyDescent="0.2">
      <c r="A23" s="63">
        <v>50101538</v>
      </c>
      <c r="B23" s="64" t="str">
        <f t="shared" ref="B23:B29" ca="1" si="0">IFERROR(INDEX(UNSPSCDes,MATCH(INDIRECT(ADDRESS(ROW(),COLUMN()-1,4)),UNSPSCCode,0)),"")</f>
        <v>Verduras frescas</v>
      </c>
      <c r="C23" s="63" t="s">
        <v>15636</v>
      </c>
      <c r="D23" s="63">
        <v>40000</v>
      </c>
      <c r="E23" s="66">
        <v>130</v>
      </c>
      <c r="F23" s="65">
        <f t="shared" ref="F23:F29" ca="1" si="1">INDIRECT(ADDRESS(ROW(),COLUMN()-2,4))*INDIRECT(ADDRESS(ROW(),COLUMN()-1,4))</f>
        <v>5200000</v>
      </c>
      <c r="G23" s="5"/>
      <c r="H23" s="5"/>
      <c r="I23" s="5"/>
      <c r="J23" s="5"/>
    </row>
    <row r="24" spans="1:10" ht="13.5" customHeight="1" x14ac:dyDescent="0.2">
      <c r="A24" s="63">
        <v>50221101</v>
      </c>
      <c r="B24" s="64" t="str">
        <f t="shared" ca="1" si="0"/>
        <v>Grano de cereal</v>
      </c>
      <c r="C24" s="63" t="s">
        <v>15636</v>
      </c>
      <c r="D24" s="63">
        <v>2000000</v>
      </c>
      <c r="E24" s="66">
        <v>29</v>
      </c>
      <c r="F24" s="65">
        <f t="shared" ca="1" si="1"/>
        <v>58000000</v>
      </c>
      <c r="G24" s="5"/>
      <c r="H24" s="5"/>
      <c r="I24" s="5"/>
      <c r="J24" s="5"/>
    </row>
    <row r="25" spans="1:10" ht="13.5" customHeight="1" x14ac:dyDescent="0.2">
      <c r="A25" s="63">
        <v>50221001</v>
      </c>
      <c r="B25" s="64" t="str">
        <f t="shared" ca="1" si="0"/>
        <v>Granos</v>
      </c>
      <c r="C25" s="63" t="s">
        <v>15636</v>
      </c>
      <c r="D25" s="63">
        <v>30000</v>
      </c>
      <c r="E25" s="66">
        <v>55</v>
      </c>
      <c r="F25" s="65">
        <f t="shared" ca="1" si="1"/>
        <v>1650000</v>
      </c>
      <c r="G25" s="5"/>
      <c r="H25" s="5"/>
      <c r="I25" s="5"/>
      <c r="J25" s="5"/>
    </row>
    <row r="26" spans="1:10" ht="13.5" customHeight="1" x14ac:dyDescent="0.2">
      <c r="A26" s="63">
        <v>50131606</v>
      </c>
      <c r="B26" s="64" t="str">
        <f t="shared" ca="1" si="0"/>
        <v>Huevos frescos</v>
      </c>
      <c r="C26" s="63" t="s">
        <v>1449</v>
      </c>
      <c r="D26" s="63">
        <v>70000</v>
      </c>
      <c r="E26" s="66">
        <v>180</v>
      </c>
      <c r="F26" s="65">
        <f t="shared" ca="1" si="1"/>
        <v>12600000</v>
      </c>
      <c r="G26" s="5"/>
      <c r="H26" s="5"/>
      <c r="I26" s="5"/>
      <c r="J26" s="5"/>
    </row>
    <row r="27" spans="1:10" ht="13.5" customHeight="1" x14ac:dyDescent="0.2">
      <c r="A27" s="63">
        <v>50111511</v>
      </c>
      <c r="B27" s="64" t="str">
        <f t="shared" ca="1" si="0"/>
        <v>Carne de ave o carne congelada</v>
      </c>
      <c r="C27" s="63" t="s">
        <v>15636</v>
      </c>
      <c r="D27" s="63">
        <v>400000</v>
      </c>
      <c r="E27" s="66">
        <v>70</v>
      </c>
      <c r="F27" s="65">
        <f t="shared" ca="1" si="1"/>
        <v>28000000</v>
      </c>
      <c r="G27" s="5"/>
      <c r="H27" s="5"/>
      <c r="I27" s="5"/>
      <c r="J27" s="5"/>
    </row>
    <row r="28" spans="1:10" ht="13.5" customHeight="1" x14ac:dyDescent="0.2">
      <c r="A28" s="63">
        <v>50151513</v>
      </c>
      <c r="B28" s="64" t="str">
        <f t="shared" ca="1" si="0"/>
        <v>Aceites vegetales o  de planta comestibles</v>
      </c>
      <c r="C28" s="63" t="s">
        <v>1449</v>
      </c>
      <c r="D28" s="63">
        <v>1500</v>
      </c>
      <c r="E28" s="66">
        <v>350</v>
      </c>
      <c r="F28" s="65">
        <f t="shared" ca="1" si="1"/>
        <v>525000</v>
      </c>
      <c r="G28" s="5"/>
      <c r="H28" s="5"/>
      <c r="I28" s="5"/>
      <c r="J28" s="5"/>
    </row>
    <row r="29" spans="1:10" ht="13.5" customHeight="1" x14ac:dyDescent="0.2">
      <c r="A29" s="63">
        <v>50151513</v>
      </c>
      <c r="B29" s="64" t="str">
        <f t="shared" ca="1" si="0"/>
        <v>Aceites vegetales o  de planta comestibles</v>
      </c>
      <c r="C29" s="63" t="s">
        <v>1449</v>
      </c>
      <c r="D29" s="63">
        <v>3000</v>
      </c>
      <c r="E29" s="66">
        <v>105</v>
      </c>
      <c r="F29" s="65">
        <f t="shared" ca="1" si="1"/>
        <v>315000</v>
      </c>
      <c r="G29" s="5"/>
      <c r="H29" s="5"/>
      <c r="I29" s="5"/>
      <c r="J29" s="5"/>
    </row>
    <row r="30" spans="1:10" ht="14.1" customHeight="1" x14ac:dyDescent="0.2">
      <c r="A30" s="5"/>
      <c r="B30" s="5"/>
      <c r="C30" s="5"/>
      <c r="D30" s="5"/>
      <c r="E30" s="68" t="s">
        <v>12550</v>
      </c>
      <c r="F30" s="69">
        <f ca="1">SUM(Table32[MONTO TOTAL ESTIMADO])</f>
        <v>106290000</v>
      </c>
      <c r="G30" s="5"/>
      <c r="H30" s="5" t="str">
        <f>C16</f>
        <v>Bienes</v>
      </c>
      <c r="I30" s="5" t="str">
        <f>E16</f>
        <v>No</v>
      </c>
      <c r="J30" s="5" t="str">
        <f>D16</f>
        <v>Licitacion Publica</v>
      </c>
    </row>
    <row r="31" spans="1:10" ht="14.1" customHeight="1" thickBot="1" x14ac:dyDescent="0.3"/>
    <row r="32" spans="1:10" ht="33.75" customHeight="1" thickBot="1" x14ac:dyDescent="0.25">
      <c r="A32" s="59" t="s">
        <v>16382</v>
      </c>
      <c r="B32" s="59" t="s">
        <v>161</v>
      </c>
      <c r="C32" s="59" t="s">
        <v>11724</v>
      </c>
      <c r="D32" s="59" t="s">
        <v>14377</v>
      </c>
      <c r="E32" s="59" t="s">
        <v>10962</v>
      </c>
      <c r="F32" s="59" t="s">
        <v>11095</v>
      </c>
      <c r="G32" s="5"/>
      <c r="H32" s="5"/>
      <c r="I32" s="5"/>
      <c r="J32" s="5"/>
    </row>
    <row r="33" spans="1:10" ht="13.5" customHeight="1" thickBot="1" x14ac:dyDescent="0.25">
      <c r="A33" s="61" t="s">
        <v>18832</v>
      </c>
      <c r="B33" s="61" t="s">
        <v>18833</v>
      </c>
      <c r="C33" s="61" t="s">
        <v>17798</v>
      </c>
      <c r="D33" s="61" t="s">
        <v>17483</v>
      </c>
      <c r="E33" s="61" t="s">
        <v>17854</v>
      </c>
      <c r="F33" s="61"/>
      <c r="G33" s="5"/>
      <c r="H33" s="5"/>
      <c r="I33" s="5"/>
      <c r="J33" s="5"/>
    </row>
    <row r="34" spans="1:10" ht="14.1" customHeight="1" thickBot="1" x14ac:dyDescent="0.25">
      <c r="A34" s="74" t="s">
        <v>14827</v>
      </c>
      <c r="B34" s="62" t="s">
        <v>8529</v>
      </c>
      <c r="C34" s="71">
        <v>45336</v>
      </c>
      <c r="D34" s="74" t="s">
        <v>9386</v>
      </c>
      <c r="E34" s="62" t="s">
        <v>13093</v>
      </c>
      <c r="F34" s="61" t="s">
        <v>3080</v>
      </c>
      <c r="G34" s="5"/>
      <c r="H34" s="5"/>
      <c r="I34" s="5"/>
      <c r="J34" s="5"/>
    </row>
    <row r="35" spans="1:10" ht="14.1" customHeight="1" thickBot="1" x14ac:dyDescent="0.25">
      <c r="A35" s="75"/>
      <c r="B35" s="62" t="s">
        <v>1786</v>
      </c>
      <c r="C35" s="60">
        <f>IF(C34="","",IF(AND(MONTH(C34)&gt;=1,MONTH(C34)&lt;=3),1,IF(AND(MONTH(C34)&gt;=4,MONTH(C34)&lt;=6),2,IF(AND(MONTH(C34)&gt;=7,MONTH(C34)&lt;=9),3,4))))</f>
        <v>1</v>
      </c>
      <c r="D35" s="75"/>
      <c r="E35" s="62" t="s">
        <v>2417</v>
      </c>
      <c r="F35" s="61" t="s">
        <v>11112</v>
      </c>
      <c r="G35" s="5"/>
      <c r="H35" s="5"/>
      <c r="I35" s="5"/>
      <c r="J35" s="5"/>
    </row>
    <row r="36" spans="1:10" ht="14.1" customHeight="1" thickBot="1" x14ac:dyDescent="0.25">
      <c r="A36" s="75"/>
      <c r="B36" s="62" t="s">
        <v>12942</v>
      </c>
      <c r="C36" s="71">
        <v>45346</v>
      </c>
      <c r="D36" s="75"/>
      <c r="E36" s="62" t="s">
        <v>3073</v>
      </c>
      <c r="F36" s="61" t="s">
        <v>11112</v>
      </c>
      <c r="G36" s="5"/>
      <c r="H36" s="5"/>
      <c r="I36" s="5"/>
      <c r="J36" s="5"/>
    </row>
    <row r="37" spans="1:10" ht="14.1" customHeight="1" thickBot="1" x14ac:dyDescent="0.25">
      <c r="A37" s="75"/>
      <c r="B37" s="62" t="s">
        <v>1786</v>
      </c>
      <c r="C37" s="60">
        <f>IF(C36="","",IF(AND(MONTH(C36)&gt;=1,MONTH(C36)&lt;=3),1,IF(AND(MONTH(C36)&gt;=4,MONTH(C36)&lt;=6),2,IF(AND(MONTH(C36)&gt;=7,MONTH(C36)&lt;=9),3,4))))</f>
        <v>1</v>
      </c>
      <c r="D37" s="75"/>
      <c r="E37" s="62" t="s">
        <v>13192</v>
      </c>
      <c r="F37" s="61" t="s">
        <v>11112</v>
      </c>
      <c r="G37" s="5"/>
      <c r="H37" s="5"/>
      <c r="I37" s="5"/>
      <c r="J37" s="5"/>
    </row>
    <row r="38" spans="1:10" ht="14.1" customHeight="1" thickBot="1" x14ac:dyDescent="0.25">
      <c r="A38" s="5"/>
      <c r="B38" s="5"/>
      <c r="C38" s="5"/>
      <c r="D38" s="5"/>
      <c r="E38" s="5"/>
      <c r="F38" s="5"/>
      <c r="G38" s="5"/>
      <c r="H38" s="5"/>
      <c r="I38" s="5"/>
      <c r="J38" s="5"/>
    </row>
    <row r="39" spans="1:10" ht="14.1" customHeight="1" thickBot="1" x14ac:dyDescent="0.25">
      <c r="A39" s="67" t="s">
        <v>15735</v>
      </c>
      <c r="B39" s="67" t="s">
        <v>16146</v>
      </c>
      <c r="C39" s="67" t="s">
        <v>15641</v>
      </c>
      <c r="D39" s="67" t="s">
        <v>15251</v>
      </c>
      <c r="E39" s="67" t="s">
        <v>6932</v>
      </c>
      <c r="F39" s="67" t="s">
        <v>15280</v>
      </c>
      <c r="G39" s="5"/>
      <c r="H39" s="5"/>
      <c r="I39" s="5"/>
      <c r="J39" s="5"/>
    </row>
    <row r="40" spans="1:10" ht="13.5" customHeight="1" x14ac:dyDescent="0.2">
      <c r="A40" s="63">
        <v>50221201</v>
      </c>
      <c r="B40" s="64" t="str">
        <f ca="1">IFERROR(INDEX(UNSPSCDes,MATCH(INDIRECT(ADDRESS(ROW(),COLUMN()-1,4)),UNSPSCCode,0)),"")</f>
        <v>Listo para comer o cereal caliente</v>
      </c>
      <c r="C40" s="63" t="s">
        <v>1449</v>
      </c>
      <c r="D40" s="63">
        <v>20000</v>
      </c>
      <c r="E40" s="66">
        <v>48</v>
      </c>
      <c r="F40" s="65">
        <f ca="1">INDIRECT(ADDRESS(ROW(),COLUMN()-2,4))*INDIRECT(ADDRESS(ROW(),COLUMN()-1,4))</f>
        <v>960000</v>
      </c>
      <c r="G40" s="5"/>
      <c r="H40" s="5"/>
      <c r="I40" s="5"/>
      <c r="J40" s="5"/>
    </row>
    <row r="41" spans="1:10" ht="14.1" customHeight="1" x14ac:dyDescent="0.2">
      <c r="A41" s="5"/>
      <c r="B41" s="5"/>
      <c r="C41" s="5"/>
      <c r="D41" s="5"/>
      <c r="E41" s="68" t="s">
        <v>12550</v>
      </c>
      <c r="F41" s="69">
        <f ca="1">SUM(Table33[MONTO TOTAL ESTIMADO])</f>
        <v>960000</v>
      </c>
      <c r="G41" s="5"/>
      <c r="H41" s="5" t="str">
        <f>C33</f>
        <v>Bienes</v>
      </c>
      <c r="I41" s="5" t="str">
        <f>E33</f>
        <v>No</v>
      </c>
      <c r="J41" s="5" t="str">
        <f>D33</f>
        <v>Compras Menores</v>
      </c>
    </row>
    <row r="42" spans="1:10" ht="14.1" customHeight="1" thickBot="1" x14ac:dyDescent="0.3"/>
    <row r="43" spans="1:10" ht="33.75" customHeight="1" thickBot="1" x14ac:dyDescent="0.25">
      <c r="A43" s="59" t="s">
        <v>16382</v>
      </c>
      <c r="B43" s="59" t="s">
        <v>161</v>
      </c>
      <c r="C43" s="59" t="s">
        <v>11724</v>
      </c>
      <c r="D43" s="59" t="s">
        <v>14377</v>
      </c>
      <c r="E43" s="59" t="s">
        <v>10962</v>
      </c>
      <c r="F43" s="59" t="s">
        <v>11095</v>
      </c>
      <c r="G43" s="5"/>
      <c r="H43" s="5"/>
      <c r="I43" s="5"/>
      <c r="J43" s="5"/>
    </row>
    <row r="44" spans="1:10" ht="14.1" customHeight="1" thickBot="1" x14ac:dyDescent="0.25">
      <c r="A44" s="61" t="s">
        <v>18834</v>
      </c>
      <c r="B44" s="61" t="s">
        <v>18835</v>
      </c>
      <c r="C44" s="61" t="s">
        <v>17798</v>
      </c>
      <c r="D44" s="61" t="s">
        <v>17483</v>
      </c>
      <c r="E44" s="61" t="s">
        <v>8855</v>
      </c>
      <c r="F44" s="61"/>
      <c r="G44" s="5"/>
      <c r="H44" s="5"/>
      <c r="I44" s="5"/>
      <c r="J44" s="5"/>
    </row>
    <row r="45" spans="1:10" ht="14.1" customHeight="1" thickBot="1" x14ac:dyDescent="0.25">
      <c r="A45" s="74" t="s">
        <v>14827</v>
      </c>
      <c r="B45" s="62" t="s">
        <v>8529</v>
      </c>
      <c r="C45" s="71">
        <v>45314</v>
      </c>
      <c r="D45" s="74" t="s">
        <v>9386</v>
      </c>
      <c r="E45" s="62" t="s">
        <v>13093</v>
      </c>
      <c r="F45" s="61" t="s">
        <v>3080</v>
      </c>
      <c r="G45" s="5"/>
      <c r="H45" s="5"/>
      <c r="I45" s="5"/>
      <c r="J45" s="5"/>
    </row>
    <row r="46" spans="1:10" ht="14.1" customHeight="1" thickBot="1" x14ac:dyDescent="0.25">
      <c r="A46" s="75"/>
      <c r="B46" s="62" t="s">
        <v>1786</v>
      </c>
      <c r="C46" s="60">
        <f>IF(C45="","",IF(AND(MONTH(C45)&gt;=1,MONTH(C45)&lt;=3),1,IF(AND(MONTH(C45)&gt;=4,MONTH(C45)&lt;=6),2,IF(AND(MONTH(C45)&gt;=7,MONTH(C45)&lt;=9),3,4))))</f>
        <v>1</v>
      </c>
      <c r="D46" s="75"/>
      <c r="E46" s="62" t="s">
        <v>2417</v>
      </c>
      <c r="F46" s="61" t="s">
        <v>11112</v>
      </c>
      <c r="G46" s="5"/>
      <c r="H46" s="5"/>
      <c r="I46" s="5"/>
      <c r="J46" s="5"/>
    </row>
    <row r="47" spans="1:10" ht="14.1" customHeight="1" thickBot="1" x14ac:dyDescent="0.25">
      <c r="A47" s="75"/>
      <c r="B47" s="62" t="s">
        <v>12942</v>
      </c>
      <c r="C47" s="71">
        <v>45321</v>
      </c>
      <c r="D47" s="75"/>
      <c r="E47" s="62" t="s">
        <v>3073</v>
      </c>
      <c r="F47" s="61" t="s">
        <v>11112</v>
      </c>
      <c r="G47" s="5"/>
      <c r="H47" s="5"/>
      <c r="I47" s="5"/>
      <c r="J47" s="5"/>
    </row>
    <row r="48" spans="1:10" ht="14.1" customHeight="1" thickBot="1" x14ac:dyDescent="0.25">
      <c r="A48" s="75"/>
      <c r="B48" s="62" t="s">
        <v>1786</v>
      </c>
      <c r="C48" s="60">
        <f>IF(C47="","",IF(AND(MONTH(C47)&gt;=1,MONTH(C47)&lt;=3),1,IF(AND(MONTH(C47)&gt;=4,MONTH(C47)&lt;=6),2,IF(AND(MONTH(C47)&gt;=7,MONTH(C47)&lt;=9),3,4))))</f>
        <v>1</v>
      </c>
      <c r="D48" s="75"/>
      <c r="E48" s="62" t="s">
        <v>13192</v>
      </c>
      <c r="F48" s="61" t="s">
        <v>11112</v>
      </c>
      <c r="G48" s="5"/>
      <c r="H48" s="5"/>
      <c r="I48" s="5"/>
      <c r="J48" s="5"/>
    </row>
    <row r="49" spans="1:10" ht="14.1" customHeight="1" thickBot="1" x14ac:dyDescent="0.25">
      <c r="A49" s="5"/>
      <c r="B49" s="5"/>
      <c r="C49" s="5"/>
      <c r="D49" s="5"/>
      <c r="E49" s="5"/>
      <c r="F49" s="5"/>
      <c r="G49" s="5"/>
      <c r="H49" s="5"/>
      <c r="I49" s="5"/>
      <c r="J49" s="5"/>
    </row>
    <row r="50" spans="1:10" ht="14.1" customHeight="1" thickBot="1" x14ac:dyDescent="0.25">
      <c r="A50" s="67" t="s">
        <v>15735</v>
      </c>
      <c r="B50" s="67" t="s">
        <v>16146</v>
      </c>
      <c r="C50" s="67" t="s">
        <v>15641</v>
      </c>
      <c r="D50" s="67" t="s">
        <v>15251</v>
      </c>
      <c r="E50" s="67" t="s">
        <v>6932</v>
      </c>
      <c r="F50" s="67" t="s">
        <v>15280</v>
      </c>
      <c r="G50" s="5"/>
      <c r="H50" s="5"/>
      <c r="I50" s="5"/>
      <c r="J50" s="5"/>
    </row>
    <row r="51" spans="1:10" ht="13.5" customHeight="1" x14ac:dyDescent="0.2">
      <c r="A51" s="63">
        <v>50121538</v>
      </c>
      <c r="B51" s="64" t="str">
        <f ca="1">IFERROR(INDEX(UNSPSCDes,MATCH(INDIRECT(ADDRESS(ROW(),COLUMN()-1,4)),UNSPSCCode,0)),"")</f>
        <v>Pescado almacenado en repisa</v>
      </c>
      <c r="C51" s="63" t="s">
        <v>1449</v>
      </c>
      <c r="D51" s="63">
        <v>26000</v>
      </c>
      <c r="E51" s="66">
        <v>65</v>
      </c>
      <c r="F51" s="65">
        <f ca="1">INDIRECT(ADDRESS(ROW(),COLUMN()-2,4))*INDIRECT(ADDRESS(ROW(),COLUMN()-1,4))</f>
        <v>1690000</v>
      </c>
      <c r="G51" s="5"/>
      <c r="H51" s="5"/>
      <c r="I51" s="5"/>
      <c r="J51" s="5"/>
    </row>
    <row r="52" spans="1:10" ht="14.1" customHeight="1" x14ac:dyDescent="0.2">
      <c r="A52" s="5"/>
      <c r="B52" s="5"/>
      <c r="C52" s="5"/>
      <c r="D52" s="5"/>
      <c r="E52" s="68" t="s">
        <v>12550</v>
      </c>
      <c r="F52" s="69">
        <f ca="1">SUM(Table35[MONTO TOTAL ESTIMADO])</f>
        <v>1690000</v>
      </c>
      <c r="G52" s="5"/>
      <c r="H52" s="5" t="str">
        <f>C44</f>
        <v>Bienes</v>
      </c>
      <c r="I52" s="5" t="str">
        <f>E44</f>
        <v>Sí</v>
      </c>
      <c r="J52" s="5" t="str">
        <f>D44</f>
        <v>Compras Menores</v>
      </c>
    </row>
    <row r="53" spans="1:10" ht="14.1" customHeight="1" thickBot="1" x14ac:dyDescent="0.3"/>
    <row r="54" spans="1:10" ht="33.75" customHeight="1" thickBot="1" x14ac:dyDescent="0.25">
      <c r="A54" s="59" t="s">
        <v>16382</v>
      </c>
      <c r="B54" s="59" t="s">
        <v>161</v>
      </c>
      <c r="C54" s="59" t="s">
        <v>11724</v>
      </c>
      <c r="D54" s="59" t="s">
        <v>14377</v>
      </c>
      <c r="E54" s="59" t="s">
        <v>10962</v>
      </c>
      <c r="F54" s="59" t="s">
        <v>11095</v>
      </c>
      <c r="G54" s="5"/>
      <c r="H54" s="5"/>
      <c r="I54" s="5"/>
      <c r="J54" s="5"/>
    </row>
    <row r="55" spans="1:10" ht="14.1" customHeight="1" thickBot="1" x14ac:dyDescent="0.25">
      <c r="A55" s="61" t="s">
        <v>18836</v>
      </c>
      <c r="B55" s="61" t="s">
        <v>18837</v>
      </c>
      <c r="C55" s="61" t="s">
        <v>17798</v>
      </c>
      <c r="D55" s="61" t="s">
        <v>17483</v>
      </c>
      <c r="E55" s="61" t="s">
        <v>6033</v>
      </c>
      <c r="F55" s="61"/>
      <c r="G55" s="5"/>
      <c r="H55" s="5"/>
      <c r="I55" s="5"/>
      <c r="J55" s="5"/>
    </row>
    <row r="56" spans="1:10" ht="14.1" customHeight="1" thickBot="1" x14ac:dyDescent="0.25">
      <c r="A56" s="74" t="s">
        <v>14827</v>
      </c>
      <c r="B56" s="62" t="s">
        <v>8529</v>
      </c>
      <c r="C56" s="71">
        <v>45314</v>
      </c>
      <c r="D56" s="74" t="s">
        <v>9386</v>
      </c>
      <c r="E56" s="62" t="s">
        <v>13093</v>
      </c>
      <c r="F56" s="61" t="s">
        <v>3080</v>
      </c>
      <c r="G56" s="5"/>
      <c r="H56" s="5"/>
      <c r="I56" s="5"/>
      <c r="J56" s="5"/>
    </row>
    <row r="57" spans="1:10" ht="14.1" customHeight="1" thickBot="1" x14ac:dyDescent="0.25">
      <c r="A57" s="75"/>
      <c r="B57" s="62" t="s">
        <v>1786</v>
      </c>
      <c r="C57" s="60">
        <f>IF(C56="","",IF(AND(MONTH(C56)&gt;=1,MONTH(C56)&lt;=3),1,IF(AND(MONTH(C56)&gt;=4,MONTH(C56)&lt;=6),2,IF(AND(MONTH(C56)&gt;=7,MONTH(C56)&lt;=9),3,4))))</f>
        <v>1</v>
      </c>
      <c r="D57" s="75"/>
      <c r="E57" s="62" t="s">
        <v>2417</v>
      </c>
      <c r="F57" s="61" t="s">
        <v>11112</v>
      </c>
      <c r="G57" s="5"/>
      <c r="H57" s="5"/>
      <c r="I57" s="5"/>
      <c r="J57" s="5"/>
    </row>
    <row r="58" spans="1:10" ht="14.1" customHeight="1" thickBot="1" x14ac:dyDescent="0.25">
      <c r="A58" s="75"/>
      <c r="B58" s="62" t="s">
        <v>12942</v>
      </c>
      <c r="C58" s="71">
        <v>45321</v>
      </c>
      <c r="D58" s="75"/>
      <c r="E58" s="62" t="s">
        <v>3073</v>
      </c>
      <c r="F58" s="61" t="s">
        <v>11112</v>
      </c>
      <c r="G58" s="5"/>
      <c r="H58" s="5"/>
      <c r="I58" s="5"/>
      <c r="J58" s="5"/>
    </row>
    <row r="59" spans="1:10" ht="14.1" customHeight="1" thickBot="1" x14ac:dyDescent="0.25">
      <c r="A59" s="75"/>
      <c r="B59" s="62" t="s">
        <v>1786</v>
      </c>
      <c r="C59" s="60">
        <f>IF(C58="","",IF(AND(MONTH(C58)&gt;=1,MONTH(C58)&lt;=3),1,IF(AND(MONTH(C58)&gt;=4,MONTH(C58)&lt;=6),2,IF(AND(MONTH(C58)&gt;=7,MONTH(C58)&lt;=9),3,4))))</f>
        <v>1</v>
      </c>
      <c r="D59" s="75"/>
      <c r="E59" s="62" t="s">
        <v>13192</v>
      </c>
      <c r="F59" s="61" t="s">
        <v>11112</v>
      </c>
      <c r="G59" s="5"/>
      <c r="H59" s="5"/>
      <c r="I59" s="5"/>
      <c r="J59" s="5"/>
    </row>
    <row r="60" spans="1:10" ht="14.1" customHeight="1" thickBot="1" x14ac:dyDescent="0.25">
      <c r="A60" s="5"/>
      <c r="B60" s="5"/>
      <c r="C60" s="5"/>
      <c r="D60" s="5"/>
      <c r="E60" s="5"/>
      <c r="F60" s="5"/>
      <c r="G60" s="5"/>
      <c r="H60" s="5"/>
      <c r="I60" s="5"/>
      <c r="J60" s="5"/>
    </row>
    <row r="61" spans="1:10" ht="14.1" customHeight="1" thickBot="1" x14ac:dyDescent="0.25">
      <c r="A61" s="67" t="s">
        <v>15735</v>
      </c>
      <c r="B61" s="67" t="s">
        <v>16146</v>
      </c>
      <c r="C61" s="67" t="s">
        <v>15641</v>
      </c>
      <c r="D61" s="67" t="s">
        <v>15251</v>
      </c>
      <c r="E61" s="67" t="s">
        <v>6932</v>
      </c>
      <c r="F61" s="67" t="s">
        <v>15280</v>
      </c>
      <c r="G61" s="5"/>
      <c r="H61" s="5"/>
      <c r="I61" s="5"/>
      <c r="J61" s="5"/>
    </row>
    <row r="62" spans="1:10" ht="13.5" customHeight="1" x14ac:dyDescent="0.2">
      <c r="A62" s="63">
        <v>50161509</v>
      </c>
      <c r="B62" s="64" t="str">
        <f ca="1">IFERROR(INDEX(UNSPSCDes,MATCH(INDIRECT(ADDRESS(ROW(),COLUMN()-1,4)),UNSPSCCode,0)),"")</f>
        <v>Azucares naturales o productos endulzantes</v>
      </c>
      <c r="C62" s="63" t="s">
        <v>15636</v>
      </c>
      <c r="D62" s="63">
        <v>60000</v>
      </c>
      <c r="E62" s="66">
        <v>28</v>
      </c>
      <c r="F62" s="65">
        <f ca="1">INDIRECT(ADDRESS(ROW(),COLUMN()-2,4))*INDIRECT(ADDRESS(ROW(),COLUMN()-1,4))</f>
        <v>1680000</v>
      </c>
      <c r="G62" s="5"/>
      <c r="H62" s="5"/>
      <c r="I62" s="5"/>
      <c r="J62" s="5"/>
    </row>
    <row r="63" spans="1:10" ht="14.1" customHeight="1" x14ac:dyDescent="0.2">
      <c r="A63" s="5"/>
      <c r="B63" s="5"/>
      <c r="C63" s="5"/>
      <c r="D63" s="5"/>
      <c r="E63" s="68" t="s">
        <v>12550</v>
      </c>
      <c r="F63" s="69">
        <f ca="1">SUM(Table36[MONTO TOTAL ESTIMADO])</f>
        <v>1680000</v>
      </c>
      <c r="G63" s="5"/>
      <c r="H63" s="5" t="str">
        <f>C55</f>
        <v>Bienes</v>
      </c>
      <c r="I63" s="5" t="str">
        <f>E55</f>
        <v>MIPYME Mujeres</v>
      </c>
      <c r="J63" s="5" t="str">
        <f>D55</f>
        <v>Compras Menores</v>
      </c>
    </row>
    <row r="64" spans="1:10" ht="14.1" customHeight="1" thickBot="1" x14ac:dyDescent="0.3"/>
    <row r="65" spans="1:10" ht="33.75" customHeight="1" thickBot="1" x14ac:dyDescent="0.25">
      <c r="A65" s="59" t="s">
        <v>16382</v>
      </c>
      <c r="B65" s="59" t="s">
        <v>161</v>
      </c>
      <c r="C65" s="59" t="s">
        <v>11724</v>
      </c>
      <c r="D65" s="59" t="s">
        <v>14377</v>
      </c>
      <c r="E65" s="59" t="s">
        <v>10962</v>
      </c>
      <c r="F65" s="59" t="s">
        <v>11095</v>
      </c>
      <c r="G65" s="5"/>
      <c r="H65" s="5"/>
      <c r="I65" s="5"/>
      <c r="J65" s="5"/>
    </row>
    <row r="66" spans="1:10" ht="14.1" customHeight="1" thickBot="1" x14ac:dyDescent="0.25">
      <c r="A66" s="61" t="s">
        <v>18838</v>
      </c>
      <c r="B66" s="61" t="s">
        <v>18839</v>
      </c>
      <c r="C66" s="61" t="s">
        <v>17798</v>
      </c>
      <c r="D66" s="61" t="s">
        <v>17483</v>
      </c>
      <c r="E66" s="61" t="s">
        <v>17854</v>
      </c>
      <c r="F66" s="61"/>
      <c r="G66" s="5"/>
      <c r="H66" s="5"/>
      <c r="I66" s="5"/>
      <c r="J66" s="5"/>
    </row>
    <row r="67" spans="1:10" ht="14.1" customHeight="1" thickBot="1" x14ac:dyDescent="0.25">
      <c r="A67" s="74" t="s">
        <v>14827</v>
      </c>
      <c r="B67" s="62" t="s">
        <v>8529</v>
      </c>
      <c r="C67" s="71">
        <v>45314</v>
      </c>
      <c r="D67" s="74" t="s">
        <v>9386</v>
      </c>
      <c r="E67" s="62" t="s">
        <v>13093</v>
      </c>
      <c r="F67" s="61" t="s">
        <v>3080</v>
      </c>
      <c r="G67" s="5"/>
      <c r="H67" s="5"/>
      <c r="I67" s="5"/>
      <c r="J67" s="5"/>
    </row>
    <row r="68" spans="1:10" ht="14.1" customHeight="1" thickBot="1" x14ac:dyDescent="0.25">
      <c r="A68" s="75"/>
      <c r="B68" s="62" t="s">
        <v>1786</v>
      </c>
      <c r="C68" s="60">
        <f>IF(C67="","",IF(AND(MONTH(C67)&gt;=1,MONTH(C67)&lt;=3),1,IF(AND(MONTH(C67)&gt;=4,MONTH(C67)&lt;=6),2,IF(AND(MONTH(C67)&gt;=7,MONTH(C67)&lt;=9),3,4))))</f>
        <v>1</v>
      </c>
      <c r="D68" s="75"/>
      <c r="E68" s="62" t="s">
        <v>2417</v>
      </c>
      <c r="F68" s="61" t="s">
        <v>11112</v>
      </c>
      <c r="G68" s="5"/>
      <c r="H68" s="5"/>
      <c r="I68" s="5"/>
      <c r="J68" s="5"/>
    </row>
    <row r="69" spans="1:10" ht="14.1" customHeight="1" thickBot="1" x14ac:dyDescent="0.25">
      <c r="A69" s="75"/>
      <c r="B69" s="62" t="s">
        <v>12942</v>
      </c>
      <c r="C69" s="71">
        <v>45321</v>
      </c>
      <c r="D69" s="75"/>
      <c r="E69" s="62" t="s">
        <v>3073</v>
      </c>
      <c r="F69" s="61" t="s">
        <v>11112</v>
      </c>
      <c r="G69" s="5"/>
      <c r="H69" s="5"/>
      <c r="I69" s="5"/>
      <c r="J69" s="5"/>
    </row>
    <row r="70" spans="1:10" ht="14.1" customHeight="1" thickBot="1" x14ac:dyDescent="0.25">
      <c r="A70" s="75"/>
      <c r="B70" s="62" t="s">
        <v>1786</v>
      </c>
      <c r="C70" s="60">
        <f>IF(C69="","",IF(AND(MONTH(C69)&gt;=1,MONTH(C69)&lt;=3),1,IF(AND(MONTH(C69)&gt;=4,MONTH(C69)&lt;=6),2,IF(AND(MONTH(C69)&gt;=7,MONTH(C69)&lt;=9),3,4))))</f>
        <v>1</v>
      </c>
      <c r="D70" s="75"/>
      <c r="E70" s="62" t="s">
        <v>13192</v>
      </c>
      <c r="F70" s="61" t="s">
        <v>11112</v>
      </c>
      <c r="G70" s="5"/>
      <c r="H70" s="5"/>
      <c r="I70" s="5"/>
      <c r="J70" s="5"/>
    </row>
    <row r="71" spans="1:10" ht="14.1" customHeight="1" thickBot="1" x14ac:dyDescent="0.25">
      <c r="A71" s="5"/>
      <c r="B71" s="5"/>
      <c r="C71" s="5"/>
      <c r="D71" s="5"/>
      <c r="E71" s="5"/>
      <c r="F71" s="5"/>
      <c r="G71" s="5"/>
      <c r="H71" s="5"/>
      <c r="I71" s="5"/>
      <c r="J71" s="5"/>
    </row>
    <row r="72" spans="1:10" ht="14.1" customHeight="1" thickBot="1" x14ac:dyDescent="0.25">
      <c r="A72" s="67" t="s">
        <v>15735</v>
      </c>
      <c r="B72" s="67" t="s">
        <v>16146</v>
      </c>
      <c r="C72" s="67" t="s">
        <v>15641</v>
      </c>
      <c r="D72" s="67" t="s">
        <v>15251</v>
      </c>
      <c r="E72" s="67" t="s">
        <v>6932</v>
      </c>
      <c r="F72" s="67" t="s">
        <v>15280</v>
      </c>
      <c r="G72" s="5"/>
      <c r="H72" s="5"/>
      <c r="I72" s="5"/>
      <c r="J72" s="5"/>
    </row>
    <row r="73" spans="1:10" ht="13.5" customHeight="1" x14ac:dyDescent="0.2">
      <c r="A73" s="63">
        <v>50161813</v>
      </c>
      <c r="B73" s="64" t="str">
        <f ca="1">IFERROR(INDEX(UNSPSCDes,MATCH(INDIRECT(ADDRESS(ROW(),COLUMN()-1,4)),UNSPSCCode,0)),"")</f>
        <v>Chocolate o sustituto de chocolate, confite</v>
      </c>
      <c r="C73" s="63" t="s">
        <v>1449</v>
      </c>
      <c r="D73" s="63">
        <v>19000</v>
      </c>
      <c r="E73" s="66">
        <v>88</v>
      </c>
      <c r="F73" s="65">
        <f ca="1">INDIRECT(ADDRESS(ROW(),COLUMN()-2,4))*INDIRECT(ADDRESS(ROW(),COLUMN()-1,4))</f>
        <v>1672000</v>
      </c>
      <c r="G73" s="5"/>
      <c r="H73" s="5"/>
      <c r="I73" s="5"/>
      <c r="J73" s="5"/>
    </row>
    <row r="74" spans="1:10" ht="14.1" customHeight="1" x14ac:dyDescent="0.2">
      <c r="A74" s="5"/>
      <c r="B74" s="5"/>
      <c r="C74" s="5"/>
      <c r="D74" s="5"/>
      <c r="E74" s="68" t="s">
        <v>12550</v>
      </c>
      <c r="F74" s="69">
        <f ca="1">SUM(Table37[MONTO TOTAL ESTIMADO])</f>
        <v>1672000</v>
      </c>
      <c r="G74" s="5"/>
      <c r="H74" s="5" t="str">
        <f>C66</f>
        <v>Bienes</v>
      </c>
      <c r="I74" s="5" t="str">
        <f>E66</f>
        <v>No</v>
      </c>
      <c r="J74" s="5" t="str">
        <f>D66</f>
        <v>Compras Menores</v>
      </c>
    </row>
    <row r="75" spans="1:10" ht="14.1" customHeight="1" thickBot="1" x14ac:dyDescent="0.3"/>
    <row r="76" spans="1:10" ht="33.75" customHeight="1" thickBot="1" x14ac:dyDescent="0.25">
      <c r="A76" s="59" t="s">
        <v>16382</v>
      </c>
      <c r="B76" s="59" t="s">
        <v>161</v>
      </c>
      <c r="C76" s="59" t="s">
        <v>11724</v>
      </c>
      <c r="D76" s="59" t="s">
        <v>14377</v>
      </c>
      <c r="E76" s="59" t="s">
        <v>10962</v>
      </c>
      <c r="F76" s="59" t="s">
        <v>11095</v>
      </c>
      <c r="G76" s="5"/>
      <c r="H76" s="5"/>
      <c r="I76" s="5"/>
      <c r="J76" s="5"/>
    </row>
    <row r="77" spans="1:10" ht="13.5" customHeight="1" thickBot="1" x14ac:dyDescent="0.25">
      <c r="A77" s="61" t="s">
        <v>18957</v>
      </c>
      <c r="B77" s="61" t="s">
        <v>18840</v>
      </c>
      <c r="C77" s="61" t="s">
        <v>17798</v>
      </c>
      <c r="D77" s="61" t="s">
        <v>17483</v>
      </c>
      <c r="E77" s="61" t="s">
        <v>8855</v>
      </c>
      <c r="F77" s="61"/>
      <c r="G77" s="5"/>
      <c r="H77" s="5"/>
      <c r="I77" s="5"/>
      <c r="J77" s="5"/>
    </row>
    <row r="78" spans="1:10" ht="14.1" customHeight="1" thickBot="1" x14ac:dyDescent="0.25">
      <c r="A78" s="74" t="s">
        <v>14827</v>
      </c>
      <c r="B78" s="62" t="s">
        <v>8529</v>
      </c>
      <c r="C78" s="71">
        <v>45314</v>
      </c>
      <c r="D78" s="74" t="s">
        <v>9386</v>
      </c>
      <c r="E78" s="62" t="s">
        <v>13093</v>
      </c>
      <c r="F78" s="61" t="s">
        <v>3080</v>
      </c>
      <c r="G78" s="5"/>
      <c r="H78" s="5"/>
      <c r="I78" s="5"/>
      <c r="J78" s="5"/>
    </row>
    <row r="79" spans="1:10" ht="14.1" customHeight="1" thickBot="1" x14ac:dyDescent="0.25">
      <c r="A79" s="75"/>
      <c r="B79" s="62" t="s">
        <v>1786</v>
      </c>
      <c r="C79" s="60">
        <f>IF(C78="","",IF(AND(MONTH(C78)&gt;=1,MONTH(C78)&lt;=3),1,IF(AND(MONTH(C78)&gt;=4,MONTH(C78)&lt;=6),2,IF(AND(MONTH(C78)&gt;=7,MONTH(C78)&lt;=9),3,4))))</f>
        <v>1</v>
      </c>
      <c r="D79" s="75"/>
      <c r="E79" s="62" t="s">
        <v>2417</v>
      </c>
      <c r="F79" s="61" t="s">
        <v>11112</v>
      </c>
      <c r="G79" s="5"/>
      <c r="H79" s="5"/>
      <c r="I79" s="5"/>
      <c r="J79" s="5"/>
    </row>
    <row r="80" spans="1:10" ht="14.1" customHeight="1" thickBot="1" x14ac:dyDescent="0.25">
      <c r="A80" s="75"/>
      <c r="B80" s="62" t="s">
        <v>12942</v>
      </c>
      <c r="C80" s="71">
        <v>45321</v>
      </c>
      <c r="D80" s="75"/>
      <c r="E80" s="62" t="s">
        <v>3073</v>
      </c>
      <c r="F80" s="61" t="s">
        <v>11112</v>
      </c>
      <c r="G80" s="5"/>
      <c r="H80" s="5"/>
      <c r="I80" s="5"/>
      <c r="J80" s="5"/>
    </row>
    <row r="81" spans="1:10" ht="14.1" customHeight="1" thickBot="1" x14ac:dyDescent="0.25">
      <c r="A81" s="75"/>
      <c r="B81" s="62" t="s">
        <v>1786</v>
      </c>
      <c r="C81" s="60">
        <f>IF(C80="","",IF(AND(MONTH(C80)&gt;=1,MONTH(C80)&lt;=3),1,IF(AND(MONTH(C80)&gt;=4,MONTH(C80)&lt;=6),2,IF(AND(MONTH(C80)&gt;=7,MONTH(C80)&lt;=9),3,4))))</f>
        <v>1</v>
      </c>
      <c r="D81" s="75"/>
      <c r="E81" s="62" t="s">
        <v>13192</v>
      </c>
      <c r="F81" s="61" t="s">
        <v>11112</v>
      </c>
      <c r="G81" s="5"/>
      <c r="H81" s="5"/>
      <c r="I81" s="5"/>
      <c r="J81" s="5"/>
    </row>
    <row r="82" spans="1:10" ht="14.1" customHeight="1" thickBot="1" x14ac:dyDescent="0.25">
      <c r="A82" s="5"/>
      <c r="B82" s="5"/>
      <c r="C82" s="5"/>
      <c r="D82" s="5"/>
      <c r="E82" s="5"/>
      <c r="F82" s="5"/>
      <c r="G82" s="5"/>
      <c r="H82" s="5"/>
      <c r="I82" s="5"/>
      <c r="J82" s="5"/>
    </row>
    <row r="83" spans="1:10" ht="14.1" customHeight="1" thickBot="1" x14ac:dyDescent="0.25">
      <c r="A83" s="67" t="s">
        <v>15735</v>
      </c>
      <c r="B83" s="67" t="s">
        <v>16146</v>
      </c>
      <c r="C83" s="67" t="s">
        <v>15641</v>
      </c>
      <c r="D83" s="67" t="s">
        <v>15251</v>
      </c>
      <c r="E83" s="67" t="s">
        <v>6932</v>
      </c>
      <c r="F83" s="67" t="s">
        <v>15280</v>
      </c>
      <c r="G83" s="5"/>
      <c r="H83" s="5"/>
      <c r="I83" s="5"/>
      <c r="J83" s="5"/>
    </row>
    <row r="84" spans="1:10" ht="13.5" customHeight="1" x14ac:dyDescent="0.2">
      <c r="A84" s="63">
        <v>50201706</v>
      </c>
      <c r="B84" s="64" t="str">
        <f ca="1">IFERROR(INDEX(UNSPSCDes,MATCH(INDIRECT(ADDRESS(ROW(),COLUMN()-1,4)),UNSPSCCode,0)),"")</f>
        <v>Café</v>
      </c>
      <c r="C84" s="63" t="s">
        <v>4736</v>
      </c>
      <c r="D84" s="63">
        <v>16000</v>
      </c>
      <c r="E84" s="66">
        <v>100</v>
      </c>
      <c r="F84" s="65">
        <f ca="1">INDIRECT(ADDRESS(ROW(),COLUMN()-2,4))*INDIRECT(ADDRESS(ROW(),COLUMN()-1,4))</f>
        <v>1600000</v>
      </c>
      <c r="G84" s="5"/>
      <c r="H84" s="5"/>
      <c r="I84" s="5"/>
      <c r="J84" s="5"/>
    </row>
    <row r="85" spans="1:10" ht="14.1" customHeight="1" x14ac:dyDescent="0.2">
      <c r="A85" s="5"/>
      <c r="B85" s="5"/>
      <c r="C85" s="5"/>
      <c r="D85" s="5"/>
      <c r="E85" s="68" t="s">
        <v>12550</v>
      </c>
      <c r="F85" s="69">
        <f ca="1">SUM(Table38[MONTO TOTAL ESTIMADO])</f>
        <v>1600000</v>
      </c>
      <c r="G85" s="5"/>
      <c r="H85" s="5" t="str">
        <f>C77</f>
        <v>Bienes</v>
      </c>
      <c r="I85" s="5" t="str">
        <f>E77</f>
        <v>Sí</v>
      </c>
      <c r="J85" s="5" t="str">
        <f>D77</f>
        <v>Compras Menores</v>
      </c>
    </row>
    <row r="86" spans="1:10" ht="14.1" customHeight="1" thickBot="1" x14ac:dyDescent="0.3"/>
    <row r="87" spans="1:10" ht="33.75" customHeight="1" thickBot="1" x14ac:dyDescent="0.25">
      <c r="A87" s="59" t="s">
        <v>16382</v>
      </c>
      <c r="B87" s="59" t="s">
        <v>161</v>
      </c>
      <c r="C87" s="59" t="s">
        <v>11724</v>
      </c>
      <c r="D87" s="59" t="s">
        <v>14377</v>
      </c>
      <c r="E87" s="59" t="s">
        <v>10962</v>
      </c>
      <c r="F87" s="59" t="s">
        <v>11095</v>
      </c>
      <c r="G87" s="5"/>
      <c r="H87" s="5"/>
      <c r="I87" s="5"/>
      <c r="J87" s="5"/>
    </row>
    <row r="88" spans="1:10" ht="14.1" customHeight="1" thickBot="1" x14ac:dyDescent="0.25">
      <c r="A88" s="61" t="s">
        <v>18841</v>
      </c>
      <c r="B88" s="61" t="s">
        <v>18842</v>
      </c>
      <c r="C88" s="61" t="s">
        <v>17798</v>
      </c>
      <c r="D88" s="61" t="s">
        <v>17483</v>
      </c>
      <c r="E88" s="61" t="s">
        <v>8855</v>
      </c>
      <c r="F88" s="61"/>
      <c r="G88" s="5"/>
      <c r="H88" s="5"/>
      <c r="I88" s="5"/>
      <c r="J88" s="5"/>
    </row>
    <row r="89" spans="1:10" ht="14.1" customHeight="1" thickBot="1" x14ac:dyDescent="0.25">
      <c r="A89" s="74" t="s">
        <v>14827</v>
      </c>
      <c r="B89" s="62" t="s">
        <v>8529</v>
      </c>
      <c r="C89" s="71">
        <v>45336</v>
      </c>
      <c r="D89" s="74" t="s">
        <v>9386</v>
      </c>
      <c r="E89" s="62" t="s">
        <v>13093</v>
      </c>
      <c r="F89" s="61" t="s">
        <v>3080</v>
      </c>
      <c r="G89" s="5"/>
      <c r="H89" s="5"/>
      <c r="I89" s="5"/>
      <c r="J89" s="5"/>
    </row>
    <row r="90" spans="1:10" ht="14.1" customHeight="1" thickBot="1" x14ac:dyDescent="0.25">
      <c r="A90" s="75"/>
      <c r="B90" s="62" t="s">
        <v>1786</v>
      </c>
      <c r="C90" s="60">
        <f>IF(C89="","",IF(AND(MONTH(C89)&gt;=1,MONTH(C89)&lt;=3),1,IF(AND(MONTH(C89)&gt;=4,MONTH(C89)&lt;=6),2,IF(AND(MONTH(C89)&gt;=7,MONTH(C89)&lt;=9),3,4))))</f>
        <v>1</v>
      </c>
      <c r="D90" s="75"/>
      <c r="E90" s="62" t="s">
        <v>2417</v>
      </c>
      <c r="F90" s="61" t="s">
        <v>11112</v>
      </c>
      <c r="G90" s="5"/>
      <c r="H90" s="5"/>
      <c r="I90" s="5"/>
      <c r="J90" s="5"/>
    </row>
    <row r="91" spans="1:10" ht="14.1" customHeight="1" thickBot="1" x14ac:dyDescent="0.25">
      <c r="A91" s="75"/>
      <c r="B91" s="62" t="s">
        <v>12942</v>
      </c>
      <c r="C91" s="71">
        <v>45350</v>
      </c>
      <c r="D91" s="75"/>
      <c r="E91" s="62" t="s">
        <v>3073</v>
      </c>
      <c r="F91" s="61" t="s">
        <v>11112</v>
      </c>
      <c r="G91" s="5"/>
      <c r="H91" s="5"/>
      <c r="I91" s="5"/>
      <c r="J91" s="5"/>
    </row>
    <row r="92" spans="1:10" ht="14.1" customHeight="1" thickBot="1" x14ac:dyDescent="0.25">
      <c r="A92" s="75"/>
      <c r="B92" s="62" t="s">
        <v>1786</v>
      </c>
      <c r="C92" s="60">
        <f>IF(C91="","",IF(AND(MONTH(C91)&gt;=1,MONTH(C91)&lt;=3),1,IF(AND(MONTH(C91)&gt;=4,MONTH(C91)&lt;=6),2,IF(AND(MONTH(C91)&gt;=7,MONTH(C91)&lt;=9),3,4))))</f>
        <v>1</v>
      </c>
      <c r="D92" s="75"/>
      <c r="E92" s="62" t="s">
        <v>13192</v>
      </c>
      <c r="F92" s="61" t="s">
        <v>11112</v>
      </c>
      <c r="G92" s="5"/>
      <c r="H92" s="5"/>
      <c r="I92" s="5"/>
      <c r="J92" s="5"/>
    </row>
    <row r="93" spans="1:10" ht="14.1" customHeight="1" thickBot="1" x14ac:dyDescent="0.25">
      <c r="A93" s="5"/>
      <c r="B93" s="5"/>
      <c r="C93" s="5"/>
      <c r="D93" s="5"/>
      <c r="E93" s="5"/>
      <c r="F93" s="5"/>
      <c r="G93" s="5"/>
      <c r="H93" s="5"/>
      <c r="I93" s="5"/>
      <c r="J93" s="5"/>
    </row>
    <row r="94" spans="1:10" ht="14.1" customHeight="1" thickBot="1" x14ac:dyDescent="0.25">
      <c r="A94" s="67" t="s">
        <v>15735</v>
      </c>
      <c r="B94" s="67" t="s">
        <v>16146</v>
      </c>
      <c r="C94" s="67" t="s">
        <v>15641</v>
      </c>
      <c r="D94" s="67" t="s">
        <v>15251</v>
      </c>
      <c r="E94" s="67" t="s">
        <v>6932</v>
      </c>
      <c r="F94" s="67" t="s">
        <v>15280</v>
      </c>
      <c r="G94" s="5"/>
      <c r="H94" s="5"/>
      <c r="I94" s="5"/>
      <c r="J94" s="5"/>
    </row>
    <row r="95" spans="1:10" ht="13.5" customHeight="1" x14ac:dyDescent="0.2">
      <c r="A95" s="63">
        <v>50131701</v>
      </c>
      <c r="B95" s="64" t="str">
        <f ca="1">IFERROR(INDEX(UNSPSCDes,MATCH(INDIRECT(ADDRESS(ROW(),COLUMN()-1,4)),UNSPSCCode,0)),"")</f>
        <v>Productos de leche o mantequilla frescos</v>
      </c>
      <c r="C95" s="63" t="s">
        <v>1449</v>
      </c>
      <c r="D95" s="63">
        <v>20000</v>
      </c>
      <c r="E95" s="66">
        <v>80</v>
      </c>
      <c r="F95" s="65">
        <f ca="1">INDIRECT(ADDRESS(ROW(),COLUMN()-2,4))*INDIRECT(ADDRESS(ROW(),COLUMN()-1,4))</f>
        <v>1600000</v>
      </c>
      <c r="G95" s="5"/>
      <c r="H95" s="5"/>
      <c r="I95" s="5"/>
      <c r="J95" s="5"/>
    </row>
    <row r="96" spans="1:10" ht="14.1" customHeight="1" x14ac:dyDescent="0.2">
      <c r="A96" s="5"/>
      <c r="B96" s="5"/>
      <c r="C96" s="5"/>
      <c r="D96" s="5"/>
      <c r="E96" s="68" t="s">
        <v>12550</v>
      </c>
      <c r="F96" s="69">
        <f ca="1">SUM(Table310[MONTO TOTAL ESTIMADO])</f>
        <v>1600000</v>
      </c>
      <c r="G96" s="5"/>
      <c r="H96" s="5" t="str">
        <f>C88</f>
        <v>Bienes</v>
      </c>
      <c r="I96" s="5" t="str">
        <f>E88</f>
        <v>Sí</v>
      </c>
      <c r="J96" s="5" t="str">
        <f>D88</f>
        <v>Compras Menores</v>
      </c>
    </row>
    <row r="97" spans="1:10" ht="14.1" customHeight="1" thickBot="1" x14ac:dyDescent="0.3"/>
    <row r="98" spans="1:10" ht="33.75" customHeight="1" thickBot="1" x14ac:dyDescent="0.25">
      <c r="A98" s="59" t="s">
        <v>16382</v>
      </c>
      <c r="B98" s="59" t="s">
        <v>161</v>
      </c>
      <c r="C98" s="59" t="s">
        <v>11724</v>
      </c>
      <c r="D98" s="59" t="s">
        <v>14377</v>
      </c>
      <c r="E98" s="59" t="s">
        <v>10962</v>
      </c>
      <c r="F98" s="59" t="s">
        <v>11095</v>
      </c>
      <c r="G98" s="5"/>
      <c r="H98" s="5"/>
      <c r="I98" s="5"/>
      <c r="J98" s="5"/>
    </row>
    <row r="99" spans="1:10" ht="13.5" customHeight="1" thickBot="1" x14ac:dyDescent="0.25">
      <c r="A99" s="61" t="s">
        <v>18958</v>
      </c>
      <c r="B99" s="61" t="s">
        <v>18843</v>
      </c>
      <c r="C99" s="61" t="s">
        <v>17798</v>
      </c>
      <c r="D99" s="61" t="s">
        <v>17483</v>
      </c>
      <c r="E99" s="61" t="s">
        <v>8855</v>
      </c>
      <c r="F99" s="61"/>
      <c r="G99" s="5"/>
      <c r="H99" s="5"/>
      <c r="I99" s="5"/>
      <c r="J99" s="5"/>
    </row>
    <row r="100" spans="1:10" ht="14.1" customHeight="1" thickBot="1" x14ac:dyDescent="0.25">
      <c r="A100" s="74" t="s">
        <v>14827</v>
      </c>
      <c r="B100" s="62" t="s">
        <v>8529</v>
      </c>
      <c r="C100" s="71">
        <v>45336</v>
      </c>
      <c r="D100" s="74" t="s">
        <v>9386</v>
      </c>
      <c r="E100" s="62" t="s">
        <v>13093</v>
      </c>
      <c r="F100" s="61" t="s">
        <v>3080</v>
      </c>
      <c r="G100" s="5"/>
      <c r="H100" s="5"/>
      <c r="I100" s="5"/>
      <c r="J100" s="5"/>
    </row>
    <row r="101" spans="1:10" ht="14.1" customHeight="1" thickBot="1" x14ac:dyDescent="0.25">
      <c r="A101" s="75"/>
      <c r="B101" s="62" t="s">
        <v>1786</v>
      </c>
      <c r="C101" s="60">
        <f>IF(C100="","",IF(AND(MONTH(C100)&gt;=1,MONTH(C100)&lt;=3),1,IF(AND(MONTH(C100)&gt;=4,MONTH(C100)&lt;=6),2,IF(AND(MONTH(C100)&gt;=7,MONTH(C100)&lt;=9),3,4))))</f>
        <v>1</v>
      </c>
      <c r="D101" s="75"/>
      <c r="E101" s="62" t="s">
        <v>2417</v>
      </c>
      <c r="F101" s="61" t="s">
        <v>11112</v>
      </c>
      <c r="G101" s="5"/>
      <c r="H101" s="5"/>
      <c r="I101" s="5"/>
      <c r="J101" s="5"/>
    </row>
    <row r="102" spans="1:10" ht="14.1" customHeight="1" thickBot="1" x14ac:dyDescent="0.25">
      <c r="A102" s="75"/>
      <c r="B102" s="62" t="s">
        <v>12942</v>
      </c>
      <c r="C102" s="71">
        <v>45350</v>
      </c>
      <c r="D102" s="75"/>
      <c r="E102" s="62" t="s">
        <v>3073</v>
      </c>
      <c r="F102" s="61" t="s">
        <v>11112</v>
      </c>
      <c r="G102" s="5"/>
      <c r="H102" s="5"/>
      <c r="I102" s="5"/>
      <c r="J102" s="5"/>
    </row>
    <row r="103" spans="1:10" ht="14.1" customHeight="1" thickBot="1" x14ac:dyDescent="0.25">
      <c r="A103" s="75"/>
      <c r="B103" s="62" t="s">
        <v>1786</v>
      </c>
      <c r="C103" s="60">
        <f>IF(C102="","",IF(AND(MONTH(C102)&gt;=1,MONTH(C102)&lt;=3),1,IF(AND(MONTH(C102)&gt;=4,MONTH(C102)&lt;=6),2,IF(AND(MONTH(C102)&gt;=7,MONTH(C102)&lt;=9),3,4))))</f>
        <v>1</v>
      </c>
      <c r="D103" s="75"/>
      <c r="E103" s="62" t="s">
        <v>13192</v>
      </c>
      <c r="F103" s="61" t="s">
        <v>11112</v>
      </c>
      <c r="G103" s="5"/>
      <c r="H103" s="5"/>
      <c r="I103" s="5"/>
      <c r="J103" s="5"/>
    </row>
    <row r="104" spans="1:10" ht="14.1" customHeight="1" thickBot="1" x14ac:dyDescent="0.25">
      <c r="A104" s="5"/>
      <c r="B104" s="5"/>
      <c r="C104" s="5"/>
      <c r="D104" s="5"/>
      <c r="E104" s="5"/>
      <c r="F104" s="5"/>
      <c r="G104" s="5"/>
      <c r="H104" s="5"/>
      <c r="I104" s="5"/>
      <c r="J104" s="5"/>
    </row>
    <row r="105" spans="1:10" ht="14.1" customHeight="1" thickBot="1" x14ac:dyDescent="0.25">
      <c r="A105" s="67" t="s">
        <v>15735</v>
      </c>
      <c r="B105" s="67" t="s">
        <v>16146</v>
      </c>
      <c r="C105" s="67" t="s">
        <v>15641</v>
      </c>
      <c r="D105" s="67" t="s">
        <v>15251</v>
      </c>
      <c r="E105" s="67" t="s">
        <v>6932</v>
      </c>
      <c r="F105" s="67" t="s">
        <v>15280</v>
      </c>
      <c r="G105" s="5"/>
      <c r="H105" s="5"/>
      <c r="I105" s="5"/>
      <c r="J105" s="5"/>
    </row>
    <row r="106" spans="1:10" ht="14.1" customHeight="1" x14ac:dyDescent="0.2">
      <c r="A106" s="63">
        <v>50192110</v>
      </c>
      <c r="B106" s="64" t="str">
        <f ca="1">IFERROR(INDEX(UNSPSCDes,MATCH(INDIRECT(ADDRESS(ROW(),COLUMN()-1,4)),UNSPSCCode,0)),"")</f>
        <v>Nueces o fruta disecada</v>
      </c>
      <c r="C106" s="63" t="s">
        <v>1449</v>
      </c>
      <c r="D106" s="63">
        <v>20000</v>
      </c>
      <c r="E106" s="66">
        <v>21</v>
      </c>
      <c r="F106" s="65">
        <f ca="1">INDIRECT(ADDRESS(ROW(),COLUMN()-2,4))*INDIRECT(ADDRESS(ROW(),COLUMN()-1,4))</f>
        <v>420000</v>
      </c>
      <c r="G106" s="5"/>
      <c r="H106" s="5"/>
      <c r="I106" s="5"/>
      <c r="J106" s="5"/>
    </row>
    <row r="107" spans="1:10" ht="13.5" customHeight="1" x14ac:dyDescent="0.2">
      <c r="A107" s="63">
        <v>50181905</v>
      </c>
      <c r="B107" s="64" t="str">
        <f ca="1">IFERROR(INDEX(UNSPSCDes,MATCH(INDIRECT(ADDRESS(ROW(),COLUMN()-1,4)),UNSPSCCode,0)),"")</f>
        <v>Galletas de dulce</v>
      </c>
      <c r="C107" s="63" t="s">
        <v>1449</v>
      </c>
      <c r="D107" s="63">
        <v>20000</v>
      </c>
      <c r="E107" s="66">
        <v>11</v>
      </c>
      <c r="F107" s="65">
        <f ca="1">INDIRECT(ADDRESS(ROW(),COLUMN()-2,4))*INDIRECT(ADDRESS(ROW(),COLUMN()-1,4))</f>
        <v>220000</v>
      </c>
      <c r="G107" s="5"/>
      <c r="H107" s="5"/>
      <c r="I107" s="5"/>
      <c r="J107" s="5"/>
    </row>
    <row r="108" spans="1:10" ht="14.1" customHeight="1" x14ac:dyDescent="0.2">
      <c r="A108" s="5"/>
      <c r="B108" s="5"/>
      <c r="C108" s="5"/>
      <c r="D108" s="5"/>
      <c r="E108" s="68" t="s">
        <v>12550</v>
      </c>
      <c r="F108" s="69">
        <f ca="1">SUM(Table312[MONTO TOTAL ESTIMADO])</f>
        <v>640000</v>
      </c>
      <c r="G108" s="5"/>
      <c r="H108" s="5" t="str">
        <f>C99</f>
        <v>Bienes</v>
      </c>
      <c r="I108" s="5" t="str">
        <f>E99</f>
        <v>Sí</v>
      </c>
      <c r="J108" s="5" t="str">
        <f>D99</f>
        <v>Compras Menores</v>
      </c>
    </row>
    <row r="109" spans="1:10" ht="14.1" customHeight="1" thickBot="1" x14ac:dyDescent="0.3"/>
    <row r="110" spans="1:10" ht="33.75" customHeight="1" thickBot="1" x14ac:dyDescent="0.25">
      <c r="A110" s="59" t="s">
        <v>16382</v>
      </c>
      <c r="B110" s="59" t="s">
        <v>161</v>
      </c>
      <c r="C110" s="59" t="s">
        <v>11724</v>
      </c>
      <c r="D110" s="59" t="s">
        <v>14377</v>
      </c>
      <c r="E110" s="59" t="s">
        <v>10962</v>
      </c>
      <c r="F110" s="59" t="s">
        <v>11095</v>
      </c>
      <c r="G110" s="5"/>
      <c r="H110" s="5"/>
      <c r="I110" s="5"/>
      <c r="J110" s="5"/>
    </row>
    <row r="111" spans="1:10" ht="13.5" customHeight="1" thickBot="1" x14ac:dyDescent="0.25">
      <c r="A111" s="61" t="s">
        <v>18959</v>
      </c>
      <c r="B111" s="61" t="s">
        <v>18844</v>
      </c>
      <c r="C111" s="61" t="s">
        <v>17798</v>
      </c>
      <c r="D111" s="61" t="s">
        <v>17483</v>
      </c>
      <c r="E111" s="61" t="s">
        <v>8855</v>
      </c>
      <c r="F111" s="61"/>
      <c r="G111" s="5"/>
      <c r="H111" s="5"/>
      <c r="I111" s="5"/>
      <c r="J111" s="5"/>
    </row>
    <row r="112" spans="1:10" ht="14.1" customHeight="1" thickBot="1" x14ac:dyDescent="0.25">
      <c r="A112" s="74" t="s">
        <v>14827</v>
      </c>
      <c r="B112" s="62" t="s">
        <v>8529</v>
      </c>
      <c r="C112" s="71">
        <v>45336</v>
      </c>
      <c r="D112" s="74" t="s">
        <v>9386</v>
      </c>
      <c r="E112" s="62" t="s">
        <v>13093</v>
      </c>
      <c r="F112" s="61" t="s">
        <v>3080</v>
      </c>
      <c r="G112" s="5"/>
      <c r="H112" s="5"/>
      <c r="I112" s="5"/>
      <c r="J112" s="5"/>
    </row>
    <row r="113" spans="1:10" ht="14.1" customHeight="1" thickBot="1" x14ac:dyDescent="0.25">
      <c r="A113" s="75"/>
      <c r="B113" s="62" t="s">
        <v>1786</v>
      </c>
      <c r="C113" s="60">
        <f>IF(C112="","",IF(AND(MONTH(C112)&gt;=1,MONTH(C112)&lt;=3),1,IF(AND(MONTH(C112)&gt;=4,MONTH(C112)&lt;=6),2,IF(AND(MONTH(C112)&gt;=7,MONTH(C112)&lt;=9),3,4))))</f>
        <v>1</v>
      </c>
      <c r="D113" s="75"/>
      <c r="E113" s="62" t="s">
        <v>2417</v>
      </c>
      <c r="F113" s="61" t="s">
        <v>11112</v>
      </c>
      <c r="G113" s="5"/>
      <c r="H113" s="5"/>
      <c r="I113" s="5"/>
      <c r="J113" s="5"/>
    </row>
    <row r="114" spans="1:10" ht="14.1" customHeight="1" thickBot="1" x14ac:dyDescent="0.25">
      <c r="A114" s="75"/>
      <c r="B114" s="62" t="s">
        <v>12942</v>
      </c>
      <c r="C114" s="71">
        <v>45342</v>
      </c>
      <c r="D114" s="75"/>
      <c r="E114" s="62" t="s">
        <v>3073</v>
      </c>
      <c r="F114" s="61" t="s">
        <v>11112</v>
      </c>
      <c r="G114" s="5"/>
      <c r="H114" s="5"/>
      <c r="I114" s="5"/>
      <c r="J114" s="5"/>
    </row>
    <row r="115" spans="1:10" ht="14.1" customHeight="1" thickBot="1" x14ac:dyDescent="0.25">
      <c r="A115" s="75"/>
      <c r="B115" s="62" t="s">
        <v>1786</v>
      </c>
      <c r="C115" s="60">
        <f>IF(C114="","",IF(AND(MONTH(C114)&gt;=1,MONTH(C114)&lt;=3),1,IF(AND(MONTH(C114)&gt;=4,MONTH(C114)&lt;=6),2,IF(AND(MONTH(C114)&gt;=7,MONTH(C114)&lt;=9),3,4))))</f>
        <v>1</v>
      </c>
      <c r="D115" s="75"/>
      <c r="E115" s="62" t="s">
        <v>13192</v>
      </c>
      <c r="F115" s="61" t="s">
        <v>11112</v>
      </c>
      <c r="G115" s="5"/>
      <c r="H115" s="5"/>
      <c r="I115" s="5"/>
      <c r="J115" s="5"/>
    </row>
    <row r="116" spans="1:10" ht="14.1" customHeight="1" thickBot="1" x14ac:dyDescent="0.25">
      <c r="A116" s="5"/>
      <c r="B116" s="5"/>
      <c r="C116" s="5"/>
      <c r="D116" s="5"/>
      <c r="E116" s="5"/>
      <c r="F116" s="5"/>
      <c r="G116" s="5"/>
      <c r="H116" s="5"/>
      <c r="I116" s="5"/>
      <c r="J116" s="5"/>
    </row>
    <row r="117" spans="1:10" ht="14.1" customHeight="1" thickBot="1" x14ac:dyDescent="0.25">
      <c r="A117" s="67" t="s">
        <v>15735</v>
      </c>
      <c r="B117" s="67" t="s">
        <v>16146</v>
      </c>
      <c r="C117" s="67" t="s">
        <v>15641</v>
      </c>
      <c r="D117" s="67" t="s">
        <v>15251</v>
      </c>
      <c r="E117" s="67" t="s">
        <v>6932</v>
      </c>
      <c r="F117" s="67" t="s">
        <v>15280</v>
      </c>
      <c r="G117" s="5"/>
      <c r="H117" s="5"/>
      <c r="I117" s="5"/>
      <c r="J117" s="5"/>
    </row>
    <row r="118" spans="1:10" ht="13.5" customHeight="1" x14ac:dyDescent="0.2">
      <c r="A118" s="63">
        <v>50193103</v>
      </c>
      <c r="B118" s="64" t="str">
        <f ca="1">IFERROR(INDEX(UNSPSCDes,MATCH(INDIRECT(ADDRESS(ROW(),COLUMN()-1,4)),UNSPSCCode,0)),"")</f>
        <v>Mezcla de salsa</v>
      </c>
      <c r="C118" s="63" t="s">
        <v>1449</v>
      </c>
      <c r="D118" s="63">
        <v>20000</v>
      </c>
      <c r="E118" s="66">
        <v>68</v>
      </c>
      <c r="F118" s="65">
        <f ca="1">INDIRECT(ADDRESS(ROW(),COLUMN()-2,4))*INDIRECT(ADDRESS(ROW(),COLUMN()-1,4))</f>
        <v>1360000</v>
      </c>
      <c r="G118" s="5"/>
      <c r="H118" s="5"/>
      <c r="I118" s="5"/>
      <c r="J118" s="5"/>
    </row>
    <row r="119" spans="1:10" ht="14.1" customHeight="1" x14ac:dyDescent="0.2">
      <c r="A119" s="5"/>
      <c r="B119" s="5"/>
      <c r="C119" s="5"/>
      <c r="D119" s="5"/>
      <c r="E119" s="68" t="s">
        <v>12550</v>
      </c>
      <c r="F119" s="69">
        <f ca="1">SUM(Table313[MONTO TOTAL ESTIMADO])</f>
        <v>1360000</v>
      </c>
      <c r="G119" s="5"/>
      <c r="H119" s="5" t="str">
        <f>C111</f>
        <v>Bienes</v>
      </c>
      <c r="I119" s="5" t="str">
        <f>E111</f>
        <v>Sí</v>
      </c>
      <c r="J119" s="5" t="str">
        <f>D111</f>
        <v>Compras Menores</v>
      </c>
    </row>
    <row r="120" spans="1:10" ht="14.1" customHeight="1" thickBot="1" x14ac:dyDescent="0.3"/>
    <row r="121" spans="1:10" ht="33.75" customHeight="1" thickBot="1" x14ac:dyDescent="0.25">
      <c r="A121" s="59" t="s">
        <v>16382</v>
      </c>
      <c r="B121" s="59" t="s">
        <v>161</v>
      </c>
      <c r="C121" s="59" t="s">
        <v>11724</v>
      </c>
      <c r="D121" s="59" t="s">
        <v>14377</v>
      </c>
      <c r="E121" s="59" t="s">
        <v>10962</v>
      </c>
      <c r="F121" s="59" t="s">
        <v>11095</v>
      </c>
      <c r="G121" s="5"/>
      <c r="H121" s="5"/>
      <c r="I121" s="5"/>
      <c r="J121" s="5"/>
    </row>
    <row r="122" spans="1:10" ht="13.5" customHeight="1" thickBot="1" x14ac:dyDescent="0.25">
      <c r="A122" s="61" t="s">
        <v>18955</v>
      </c>
      <c r="B122" s="61" t="s">
        <v>18845</v>
      </c>
      <c r="C122" s="61" t="s">
        <v>17798</v>
      </c>
      <c r="D122" s="61" t="s">
        <v>1875</v>
      </c>
      <c r="E122" s="61" t="s">
        <v>8855</v>
      </c>
      <c r="F122" s="61"/>
      <c r="G122" s="5"/>
      <c r="H122" s="5"/>
      <c r="I122" s="5"/>
      <c r="J122" s="5"/>
    </row>
    <row r="123" spans="1:10" ht="14.1" customHeight="1" thickBot="1" x14ac:dyDescent="0.25">
      <c r="A123" s="74" t="s">
        <v>14827</v>
      </c>
      <c r="B123" s="62" t="s">
        <v>8529</v>
      </c>
      <c r="C123" s="71">
        <v>45322</v>
      </c>
      <c r="D123" s="74" t="s">
        <v>9386</v>
      </c>
      <c r="E123" s="62" t="s">
        <v>13093</v>
      </c>
      <c r="F123" s="61" t="s">
        <v>3080</v>
      </c>
      <c r="G123" s="5"/>
      <c r="H123" s="5"/>
      <c r="I123" s="5"/>
      <c r="J123" s="5"/>
    </row>
    <row r="124" spans="1:10" ht="14.1" customHeight="1" thickBot="1" x14ac:dyDescent="0.25">
      <c r="A124" s="75"/>
      <c r="B124" s="62" t="s">
        <v>1786</v>
      </c>
      <c r="C124" s="60">
        <f>IF(C123="","",IF(AND(MONTH(C123)&gt;=1,MONTH(C123)&lt;=3),1,IF(AND(MONTH(C123)&gt;=4,MONTH(C123)&lt;=6),2,IF(AND(MONTH(C123)&gt;=7,MONTH(C123)&lt;=9),3,4))))</f>
        <v>1</v>
      </c>
      <c r="D124" s="75"/>
      <c r="E124" s="62" t="s">
        <v>2417</v>
      </c>
      <c r="F124" s="61" t="s">
        <v>11112</v>
      </c>
      <c r="G124" s="5"/>
      <c r="H124" s="5"/>
      <c r="I124" s="5"/>
      <c r="J124" s="5"/>
    </row>
    <row r="125" spans="1:10" ht="14.1" customHeight="1" thickBot="1" x14ac:dyDescent="0.25">
      <c r="A125" s="75"/>
      <c r="B125" s="62" t="s">
        <v>12942</v>
      </c>
      <c r="C125" s="71">
        <v>45336</v>
      </c>
      <c r="D125" s="75"/>
      <c r="E125" s="62" t="s">
        <v>3073</v>
      </c>
      <c r="F125" s="61" t="s">
        <v>11112</v>
      </c>
      <c r="G125" s="5"/>
      <c r="H125" s="5"/>
      <c r="I125" s="5"/>
      <c r="J125" s="5"/>
    </row>
    <row r="126" spans="1:10" ht="14.1" customHeight="1" thickBot="1" x14ac:dyDescent="0.25">
      <c r="A126" s="75"/>
      <c r="B126" s="62" t="s">
        <v>1786</v>
      </c>
      <c r="C126" s="60">
        <f>IF(C125="","",IF(AND(MONTH(C125)&gt;=1,MONTH(C125)&lt;=3),1,IF(AND(MONTH(C125)&gt;=4,MONTH(C125)&lt;=6),2,IF(AND(MONTH(C125)&gt;=7,MONTH(C125)&lt;=9),3,4))))</f>
        <v>1</v>
      </c>
      <c r="D126" s="75"/>
      <c r="E126" s="62" t="s">
        <v>13192</v>
      </c>
      <c r="F126" s="61" t="s">
        <v>11112</v>
      </c>
      <c r="G126" s="5"/>
      <c r="H126" s="5"/>
      <c r="I126" s="5"/>
      <c r="J126" s="5"/>
    </row>
    <row r="127" spans="1:10" ht="14.1" customHeight="1" thickBot="1" x14ac:dyDescent="0.25">
      <c r="A127" s="5"/>
      <c r="B127" s="5"/>
      <c r="C127" s="5"/>
      <c r="D127" s="5"/>
      <c r="E127" s="5"/>
      <c r="F127" s="5"/>
      <c r="G127" s="5"/>
      <c r="H127" s="5"/>
      <c r="I127" s="5"/>
      <c r="J127" s="5"/>
    </row>
    <row r="128" spans="1:10" ht="14.1" customHeight="1" thickBot="1" x14ac:dyDescent="0.25">
      <c r="A128" s="67" t="s">
        <v>15735</v>
      </c>
      <c r="B128" s="67" t="s">
        <v>16146</v>
      </c>
      <c r="C128" s="67" t="s">
        <v>15641</v>
      </c>
      <c r="D128" s="67" t="s">
        <v>15251</v>
      </c>
      <c r="E128" s="67" t="s">
        <v>6932</v>
      </c>
      <c r="F128" s="67" t="s">
        <v>15280</v>
      </c>
      <c r="G128" s="5"/>
      <c r="H128" s="5"/>
      <c r="I128" s="5"/>
      <c r="J128" s="5"/>
    </row>
    <row r="129" spans="1:10" ht="14.1" customHeight="1" x14ac:dyDescent="0.2">
      <c r="A129" s="63">
        <v>50171904</v>
      </c>
      <c r="B129" s="64" t="str">
        <f ca="1">IFERROR(INDEX(UNSPSCDes,MATCH(INDIRECT(ADDRESS(ROW(),COLUMN()-1,4)),UNSPSCCode,0)),"")</f>
        <v>Conserva</v>
      </c>
      <c r="C129" s="63" t="s">
        <v>1449</v>
      </c>
      <c r="D129" s="63">
        <v>20000</v>
      </c>
      <c r="E129" s="66">
        <v>85</v>
      </c>
      <c r="F129" s="65">
        <f ca="1">INDIRECT(ADDRESS(ROW(),COLUMN()-2,4))*INDIRECT(ADDRESS(ROW(),COLUMN()-1,4))</f>
        <v>1700000</v>
      </c>
      <c r="G129" s="5"/>
      <c r="H129" s="5"/>
      <c r="I129" s="5"/>
      <c r="J129" s="5"/>
    </row>
    <row r="130" spans="1:10" ht="13.5" customHeight="1" x14ac:dyDescent="0.2">
      <c r="A130" s="63">
        <v>50171904</v>
      </c>
      <c r="B130" s="64" t="str">
        <f ca="1">IFERROR(INDEX(UNSPSCDes,MATCH(INDIRECT(ADDRESS(ROW(),COLUMN()-1,4)),UNSPSCCode,0)),"")</f>
        <v>Conserva</v>
      </c>
      <c r="C130" s="63" t="s">
        <v>1449</v>
      </c>
      <c r="D130" s="63">
        <v>20000</v>
      </c>
      <c r="E130" s="66">
        <v>85</v>
      </c>
      <c r="F130" s="65">
        <f ca="1">INDIRECT(ADDRESS(ROW(),COLUMN()-2,4))*INDIRECT(ADDRESS(ROW(),COLUMN()-1,4))</f>
        <v>1700000</v>
      </c>
      <c r="G130" s="5"/>
      <c r="H130" s="5"/>
      <c r="I130" s="5"/>
      <c r="J130" s="5"/>
    </row>
    <row r="131" spans="1:10" ht="13.5" customHeight="1" x14ac:dyDescent="0.2">
      <c r="A131" s="63">
        <v>50192901</v>
      </c>
      <c r="B131" s="64" t="str">
        <f ca="1">IFERROR(INDEX(UNSPSCDes,MATCH(INDIRECT(ADDRESS(ROW(),COLUMN()-1,4)),UNSPSCCode,0)),"")</f>
        <v>Pasta sencilla o fideos</v>
      </c>
      <c r="C131" s="63" t="s">
        <v>1449</v>
      </c>
      <c r="D131" s="63">
        <v>40000</v>
      </c>
      <c r="E131" s="66">
        <v>40</v>
      </c>
      <c r="F131" s="65">
        <f ca="1">INDIRECT(ADDRESS(ROW(),COLUMN()-2,4))*INDIRECT(ADDRESS(ROW(),COLUMN()-1,4))</f>
        <v>1600000</v>
      </c>
      <c r="G131" s="5"/>
      <c r="H131" s="5"/>
      <c r="I131" s="5"/>
      <c r="J131" s="5"/>
    </row>
    <row r="132" spans="1:10" ht="14.1" customHeight="1" x14ac:dyDescent="0.2">
      <c r="A132" s="5"/>
      <c r="B132" s="5"/>
      <c r="C132" s="5"/>
      <c r="D132" s="5"/>
      <c r="E132" s="68" t="s">
        <v>12550</v>
      </c>
      <c r="F132" s="69">
        <f ca="1">SUM(Table314[MONTO TOTAL ESTIMADO])</f>
        <v>5000000</v>
      </c>
      <c r="G132" s="5"/>
      <c r="H132" s="5" t="str">
        <f>C122</f>
        <v>Bienes</v>
      </c>
      <c r="I132" s="5" t="str">
        <f>E122</f>
        <v>Sí</v>
      </c>
      <c r="J132" s="5" t="str">
        <f>D122</f>
        <v>Comparacion de Precios</v>
      </c>
    </row>
    <row r="133" spans="1:10" ht="14.1" customHeight="1" thickBot="1" x14ac:dyDescent="0.3"/>
    <row r="134" spans="1:10" ht="33.75" customHeight="1" thickBot="1" x14ac:dyDescent="0.25">
      <c r="A134" s="59" t="s">
        <v>16382</v>
      </c>
      <c r="B134" s="59" t="s">
        <v>161</v>
      </c>
      <c r="C134" s="59" t="s">
        <v>11724</v>
      </c>
      <c r="D134" s="59" t="s">
        <v>14377</v>
      </c>
      <c r="E134" s="59" t="s">
        <v>10962</v>
      </c>
      <c r="F134" s="59" t="s">
        <v>11095</v>
      </c>
      <c r="G134" s="5"/>
      <c r="H134" s="5"/>
      <c r="I134" s="5"/>
      <c r="J134" s="5"/>
    </row>
    <row r="135" spans="1:10" ht="13.5" customHeight="1" thickBot="1" x14ac:dyDescent="0.25">
      <c r="A135" s="71" t="s">
        <v>18927</v>
      </c>
      <c r="B135" s="61" t="s">
        <v>18896</v>
      </c>
      <c r="C135" s="61" t="s">
        <v>17798</v>
      </c>
      <c r="D135" s="61" t="s">
        <v>17483</v>
      </c>
      <c r="E135" s="61" t="s">
        <v>17854</v>
      </c>
      <c r="F135" s="61"/>
      <c r="G135" s="5"/>
      <c r="H135" s="5"/>
      <c r="I135" s="5"/>
      <c r="J135" s="5"/>
    </row>
    <row r="136" spans="1:10" ht="14.1" customHeight="1" thickBot="1" x14ac:dyDescent="0.25">
      <c r="A136" s="74" t="s">
        <v>14827</v>
      </c>
      <c r="B136" s="62" t="s">
        <v>8529</v>
      </c>
      <c r="C136" s="71">
        <v>45314</v>
      </c>
      <c r="D136" s="74" t="s">
        <v>9386</v>
      </c>
      <c r="E136" s="62" t="s">
        <v>13093</v>
      </c>
      <c r="F136" s="61" t="s">
        <v>3080</v>
      </c>
      <c r="G136" s="5"/>
      <c r="H136" s="5"/>
      <c r="I136" s="5"/>
      <c r="J136" s="5"/>
    </row>
    <row r="137" spans="1:10" ht="14.1" customHeight="1" thickBot="1" x14ac:dyDescent="0.25">
      <c r="A137" s="75"/>
      <c r="B137" s="62" t="s">
        <v>1786</v>
      </c>
      <c r="C137" s="60">
        <f>IF(C136="","",IF(AND(MONTH(C136)&gt;=1,MONTH(C136)&lt;=3),1,IF(AND(MONTH(C136)&gt;=4,MONTH(C136)&lt;=6),2,IF(AND(MONTH(C136)&gt;=7,MONTH(C136)&lt;=9),3,4))))</f>
        <v>1</v>
      </c>
      <c r="D137" s="75"/>
      <c r="E137" s="62" t="s">
        <v>2417</v>
      </c>
      <c r="F137" s="61" t="s">
        <v>11112</v>
      </c>
      <c r="G137" s="5"/>
      <c r="H137" s="5"/>
      <c r="I137" s="5"/>
      <c r="J137" s="5"/>
    </row>
    <row r="138" spans="1:10" ht="14.1" customHeight="1" thickBot="1" x14ac:dyDescent="0.25">
      <c r="A138" s="75"/>
      <c r="B138" s="62" t="s">
        <v>12942</v>
      </c>
      <c r="C138" s="71">
        <v>45321</v>
      </c>
      <c r="D138" s="75"/>
      <c r="E138" s="62" t="s">
        <v>3073</v>
      </c>
      <c r="F138" s="61" t="s">
        <v>11112</v>
      </c>
      <c r="G138" s="5"/>
      <c r="H138" s="5"/>
      <c r="I138" s="5"/>
      <c r="J138" s="5"/>
    </row>
    <row r="139" spans="1:10" ht="14.1" customHeight="1" thickBot="1" x14ac:dyDescent="0.25">
      <c r="A139" s="75"/>
      <c r="B139" s="62" t="s">
        <v>1786</v>
      </c>
      <c r="C139" s="60">
        <f>IF(C138="","",IF(AND(MONTH(C138)&gt;=1,MONTH(C138)&lt;=3),1,IF(AND(MONTH(C138)&gt;=4,MONTH(C138)&lt;=6),2,IF(AND(MONTH(C138)&gt;=7,MONTH(C138)&lt;=9),3,4))))</f>
        <v>1</v>
      </c>
      <c r="D139" s="75"/>
      <c r="E139" s="62" t="s">
        <v>13192</v>
      </c>
      <c r="F139" s="61" t="s">
        <v>11112</v>
      </c>
      <c r="G139" s="5"/>
      <c r="H139" s="5"/>
      <c r="I139" s="5"/>
      <c r="J139" s="5"/>
    </row>
    <row r="140" spans="1:10" ht="14.1" customHeight="1" thickBot="1" x14ac:dyDescent="0.25">
      <c r="A140" s="5"/>
      <c r="B140" s="5"/>
      <c r="C140" s="5"/>
      <c r="D140" s="5"/>
      <c r="E140" s="5"/>
      <c r="F140" s="5"/>
      <c r="G140" s="5"/>
      <c r="H140" s="5"/>
      <c r="I140" s="5"/>
      <c r="J140" s="5"/>
    </row>
    <row r="141" spans="1:10" ht="14.1" customHeight="1" thickBot="1" x14ac:dyDescent="0.25">
      <c r="A141" s="67" t="s">
        <v>15735</v>
      </c>
      <c r="B141" s="67" t="s">
        <v>16146</v>
      </c>
      <c r="C141" s="67" t="s">
        <v>15641</v>
      </c>
      <c r="D141" s="67" t="s">
        <v>15251</v>
      </c>
      <c r="E141" s="67" t="s">
        <v>6932</v>
      </c>
      <c r="F141" s="67" t="s">
        <v>15280</v>
      </c>
      <c r="G141" s="5"/>
      <c r="H141" s="5"/>
      <c r="I141" s="5"/>
      <c r="J141" s="5"/>
    </row>
    <row r="142" spans="1:10" ht="13.5" customHeight="1" x14ac:dyDescent="0.2">
      <c r="A142" s="63">
        <v>50112003</v>
      </c>
      <c r="B142" s="64" t="str">
        <f ca="1">IFERROR(INDEX(UNSPSCDes,MATCH(INDIRECT(ADDRESS(ROW(),COLUMN()-1,4)),UNSPSCCode,0)),"")</f>
        <v>Carnes procesadas y preparadas estable sin refrigerar</v>
      </c>
      <c r="C142" s="63" t="s">
        <v>1449</v>
      </c>
      <c r="D142" s="63">
        <v>24000</v>
      </c>
      <c r="E142" s="66">
        <v>70</v>
      </c>
      <c r="F142" s="65">
        <f ca="1">INDIRECT(ADDRESS(ROW(),COLUMN()-2,4))*INDIRECT(ADDRESS(ROW(),COLUMN()-1,4))</f>
        <v>1680000</v>
      </c>
      <c r="G142" s="5"/>
      <c r="H142" s="5"/>
      <c r="I142" s="5"/>
      <c r="J142" s="5"/>
    </row>
    <row r="143" spans="1:10" ht="14.1" customHeight="1" x14ac:dyDescent="0.2">
      <c r="A143" s="5"/>
      <c r="B143" s="5"/>
      <c r="C143" s="5"/>
      <c r="D143" s="5"/>
      <c r="E143" s="68" t="s">
        <v>12550</v>
      </c>
      <c r="F143" s="69">
        <f ca="1">SUM(Table315[MONTO TOTAL ESTIMADO])</f>
        <v>1680000</v>
      </c>
      <c r="G143" s="5"/>
      <c r="H143" s="5" t="str">
        <f>C135</f>
        <v>Bienes</v>
      </c>
      <c r="I143" s="5" t="str">
        <f>E135</f>
        <v>No</v>
      </c>
      <c r="J143" s="5" t="str">
        <f>D135</f>
        <v>Compras Menores</v>
      </c>
    </row>
    <row r="144" spans="1:10" ht="14.1" customHeight="1" thickBot="1" x14ac:dyDescent="0.3"/>
    <row r="145" spans="1:10" ht="33.75" customHeight="1" thickBot="1" x14ac:dyDescent="0.25">
      <c r="A145" s="59" t="s">
        <v>16382</v>
      </c>
      <c r="B145" s="59" t="s">
        <v>161</v>
      </c>
      <c r="C145" s="59" t="s">
        <v>11724</v>
      </c>
      <c r="D145" s="59" t="s">
        <v>14377</v>
      </c>
      <c r="E145" s="59" t="s">
        <v>10962</v>
      </c>
      <c r="F145" s="59" t="s">
        <v>11095</v>
      </c>
      <c r="G145" s="5"/>
      <c r="H145" s="5"/>
      <c r="I145" s="5"/>
      <c r="J145" s="5"/>
    </row>
    <row r="146" spans="1:10" ht="14.1" customHeight="1" thickBot="1" x14ac:dyDescent="0.25">
      <c r="A146" s="61" t="s">
        <v>18846</v>
      </c>
      <c r="B146" s="61" t="s">
        <v>18847</v>
      </c>
      <c r="C146" s="61" t="s">
        <v>17798</v>
      </c>
      <c r="D146" s="61" t="s">
        <v>17483</v>
      </c>
      <c r="E146" s="61" t="s">
        <v>8855</v>
      </c>
      <c r="F146" s="61"/>
      <c r="G146" s="5"/>
      <c r="H146" s="5"/>
      <c r="I146" s="5"/>
      <c r="J146" s="5"/>
    </row>
    <row r="147" spans="1:10" ht="14.1" customHeight="1" thickBot="1" x14ac:dyDescent="0.25">
      <c r="A147" s="74" t="s">
        <v>14827</v>
      </c>
      <c r="B147" s="62" t="s">
        <v>8529</v>
      </c>
      <c r="C147" s="71">
        <v>45336</v>
      </c>
      <c r="D147" s="74" t="s">
        <v>9386</v>
      </c>
      <c r="E147" s="62" t="s">
        <v>13093</v>
      </c>
      <c r="F147" s="61" t="s">
        <v>3080</v>
      </c>
      <c r="G147" s="5"/>
      <c r="H147" s="5"/>
      <c r="I147" s="5"/>
      <c r="J147" s="5"/>
    </row>
    <row r="148" spans="1:10" ht="14.1" customHeight="1" thickBot="1" x14ac:dyDescent="0.25">
      <c r="A148" s="75"/>
      <c r="B148" s="62" t="s">
        <v>1786</v>
      </c>
      <c r="C148" s="60">
        <f>IF(C147="","",IF(AND(MONTH(C147)&gt;=1,MONTH(C147)&lt;=3),1,IF(AND(MONTH(C147)&gt;=4,MONTH(C147)&lt;=6),2,IF(AND(MONTH(C147)&gt;=7,MONTH(C147)&lt;=9),3,4))))</f>
        <v>1</v>
      </c>
      <c r="D148" s="75"/>
      <c r="E148" s="62" t="s">
        <v>2417</v>
      </c>
      <c r="F148" s="61" t="s">
        <v>11112</v>
      </c>
      <c r="G148" s="5"/>
      <c r="H148" s="5"/>
      <c r="I148" s="5"/>
      <c r="J148" s="5"/>
    </row>
    <row r="149" spans="1:10" ht="14.1" customHeight="1" thickBot="1" x14ac:dyDescent="0.25">
      <c r="A149" s="75"/>
      <c r="B149" s="62" t="s">
        <v>12942</v>
      </c>
      <c r="C149" s="71">
        <v>45342</v>
      </c>
      <c r="D149" s="75"/>
      <c r="E149" s="62" t="s">
        <v>3073</v>
      </c>
      <c r="F149" s="61" t="s">
        <v>11112</v>
      </c>
      <c r="G149" s="5"/>
      <c r="H149" s="5"/>
      <c r="I149" s="5"/>
      <c r="J149" s="5"/>
    </row>
    <row r="150" spans="1:10" ht="14.1" customHeight="1" thickBot="1" x14ac:dyDescent="0.25">
      <c r="A150" s="75"/>
      <c r="B150" s="62" t="s">
        <v>1786</v>
      </c>
      <c r="C150" s="60">
        <f>IF(C149="","",IF(AND(MONTH(C149)&gt;=1,MONTH(C149)&lt;=3),1,IF(AND(MONTH(C149)&gt;=4,MONTH(C149)&lt;=6),2,IF(AND(MONTH(C149)&gt;=7,MONTH(C149)&lt;=9),3,4))))</f>
        <v>1</v>
      </c>
      <c r="D150" s="75"/>
      <c r="E150" s="62" t="s">
        <v>13192</v>
      </c>
      <c r="F150" s="61" t="s">
        <v>11112</v>
      </c>
      <c r="G150" s="5"/>
      <c r="H150" s="5"/>
      <c r="I150" s="5"/>
      <c r="J150" s="5"/>
    </row>
    <row r="151" spans="1:10" ht="14.1" customHeight="1" thickBot="1" x14ac:dyDescent="0.25">
      <c r="A151" s="5"/>
      <c r="B151" s="5"/>
      <c r="C151" s="5"/>
      <c r="D151" s="5"/>
      <c r="E151" s="5"/>
      <c r="F151" s="5"/>
      <c r="G151" s="5"/>
      <c r="H151" s="5"/>
      <c r="I151" s="5"/>
      <c r="J151" s="5"/>
    </row>
    <row r="152" spans="1:10" ht="14.1" customHeight="1" thickBot="1" x14ac:dyDescent="0.25">
      <c r="A152" s="67" t="s">
        <v>15735</v>
      </c>
      <c r="B152" s="67" t="s">
        <v>16146</v>
      </c>
      <c r="C152" s="67" t="s">
        <v>15641</v>
      </c>
      <c r="D152" s="67" t="s">
        <v>15251</v>
      </c>
      <c r="E152" s="67" t="s">
        <v>6932</v>
      </c>
      <c r="F152" s="67" t="s">
        <v>15280</v>
      </c>
      <c r="G152" s="5"/>
      <c r="H152" s="5"/>
      <c r="I152" s="5"/>
      <c r="J152" s="5"/>
    </row>
    <row r="153" spans="1:10" ht="13.5" customHeight="1" x14ac:dyDescent="0.2">
      <c r="A153" s="63">
        <v>50181906</v>
      </c>
      <c r="B153" s="64" t="str">
        <f ca="1">IFERROR(INDEX(UNSPSCDes,MATCH(INDIRECT(ADDRESS(ROW(),COLUMN()-1,4)),UNSPSCCode,0)),"")</f>
        <v>Pan de repisa</v>
      </c>
      <c r="C153" s="63" t="s">
        <v>1449</v>
      </c>
      <c r="D153" s="63">
        <v>20000</v>
      </c>
      <c r="E153" s="66">
        <v>50</v>
      </c>
      <c r="F153" s="65">
        <f ca="1">INDIRECT(ADDRESS(ROW(),COLUMN()-2,4))*INDIRECT(ADDRESS(ROW(),COLUMN()-1,4))</f>
        <v>1000000</v>
      </c>
      <c r="G153" s="5"/>
      <c r="H153" s="5"/>
      <c r="I153" s="5"/>
      <c r="J153" s="5"/>
    </row>
    <row r="154" spans="1:10" ht="14.1" customHeight="1" x14ac:dyDescent="0.2">
      <c r="A154" s="5"/>
      <c r="B154" s="5"/>
      <c r="C154" s="5"/>
      <c r="D154" s="5"/>
      <c r="E154" s="68" t="s">
        <v>12550</v>
      </c>
      <c r="F154" s="69">
        <f ca="1">SUM(Table316[MONTO TOTAL ESTIMADO])</f>
        <v>1000000</v>
      </c>
      <c r="G154" s="5"/>
      <c r="H154" s="5" t="str">
        <f>C146</f>
        <v>Bienes</v>
      </c>
      <c r="I154" s="5" t="str">
        <f>E146</f>
        <v>Sí</v>
      </c>
      <c r="J154" s="5" t="str">
        <f>D146</f>
        <v>Compras Menores</v>
      </c>
    </row>
    <row r="155" spans="1:10" ht="14.1" customHeight="1" thickBot="1" x14ac:dyDescent="0.3"/>
    <row r="156" spans="1:10" ht="33.75" customHeight="1" thickBot="1" x14ac:dyDescent="0.25">
      <c r="A156" s="59" t="s">
        <v>16382</v>
      </c>
      <c r="B156" s="59" t="s">
        <v>161</v>
      </c>
      <c r="C156" s="59" t="s">
        <v>11724</v>
      </c>
      <c r="D156" s="59" t="s">
        <v>14377</v>
      </c>
      <c r="E156" s="59" t="s">
        <v>10962</v>
      </c>
      <c r="F156" s="59" t="s">
        <v>11095</v>
      </c>
      <c r="G156" s="5"/>
      <c r="H156" s="5"/>
      <c r="I156" s="5"/>
      <c r="J156" s="5"/>
    </row>
    <row r="157" spans="1:10" ht="14.1" customHeight="1" thickBot="1" x14ac:dyDescent="0.25">
      <c r="A157" s="61" t="s">
        <v>18848</v>
      </c>
      <c r="B157" s="61" t="s">
        <v>18849</v>
      </c>
      <c r="C157" s="61" t="s">
        <v>17798</v>
      </c>
      <c r="D157" s="61" t="s">
        <v>17483</v>
      </c>
      <c r="E157" s="61" t="s">
        <v>8855</v>
      </c>
      <c r="F157" s="61"/>
      <c r="G157" s="5"/>
      <c r="H157" s="5"/>
      <c r="I157" s="5"/>
      <c r="J157" s="5"/>
    </row>
    <row r="158" spans="1:10" ht="14.1" customHeight="1" thickBot="1" x14ac:dyDescent="0.25">
      <c r="A158" s="74" t="s">
        <v>14827</v>
      </c>
      <c r="B158" s="62" t="s">
        <v>8529</v>
      </c>
      <c r="C158" s="71">
        <v>45392</v>
      </c>
      <c r="D158" s="74" t="s">
        <v>9386</v>
      </c>
      <c r="E158" s="62" t="s">
        <v>13093</v>
      </c>
      <c r="F158" s="61" t="s">
        <v>3080</v>
      </c>
      <c r="G158" s="5"/>
      <c r="H158" s="5"/>
      <c r="I158" s="5"/>
      <c r="J158" s="5"/>
    </row>
    <row r="159" spans="1:10" ht="14.1" customHeight="1" thickBot="1" x14ac:dyDescent="0.25">
      <c r="A159" s="75"/>
      <c r="B159" s="62" t="s">
        <v>1786</v>
      </c>
      <c r="C159" s="60">
        <f>IF(C158="","",IF(AND(MONTH(C158)&gt;=1,MONTH(C158)&lt;=3),1,IF(AND(MONTH(C158)&gt;=4,MONTH(C158)&lt;=6),2,IF(AND(MONTH(C158)&gt;=7,MONTH(C158)&lt;=9),3,4))))</f>
        <v>2</v>
      </c>
      <c r="D159" s="75"/>
      <c r="E159" s="62" t="s">
        <v>2417</v>
      </c>
      <c r="F159" s="61" t="s">
        <v>11112</v>
      </c>
      <c r="G159" s="5"/>
      <c r="H159" s="5"/>
      <c r="I159" s="5"/>
      <c r="J159" s="5"/>
    </row>
    <row r="160" spans="1:10" ht="14.1" customHeight="1" thickBot="1" x14ac:dyDescent="0.25">
      <c r="A160" s="75"/>
      <c r="B160" s="62" t="s">
        <v>12942</v>
      </c>
      <c r="C160" s="71">
        <v>45397</v>
      </c>
      <c r="D160" s="75"/>
      <c r="E160" s="62" t="s">
        <v>3073</v>
      </c>
      <c r="F160" s="61" t="s">
        <v>11112</v>
      </c>
      <c r="G160" s="5"/>
      <c r="H160" s="5"/>
      <c r="I160" s="5"/>
      <c r="J160" s="5"/>
    </row>
    <row r="161" spans="1:10" ht="14.1" customHeight="1" thickBot="1" x14ac:dyDescent="0.25">
      <c r="A161" s="75"/>
      <c r="B161" s="62" t="s">
        <v>1786</v>
      </c>
      <c r="C161" s="60">
        <f>IF(C160="","",IF(AND(MONTH(C160)&gt;=1,MONTH(C160)&lt;=3),1,IF(AND(MONTH(C160)&gt;=4,MONTH(C160)&lt;=6),2,IF(AND(MONTH(C160)&gt;=7,MONTH(C160)&lt;=9),3,4))))</f>
        <v>2</v>
      </c>
      <c r="D161" s="75"/>
      <c r="E161" s="62" t="s">
        <v>13192</v>
      </c>
      <c r="F161" s="61" t="s">
        <v>11112</v>
      </c>
      <c r="G161" s="5"/>
      <c r="H161" s="5"/>
      <c r="I161" s="5"/>
      <c r="J161" s="5"/>
    </row>
    <row r="162" spans="1:10" ht="14.1" customHeight="1" thickBot="1" x14ac:dyDescent="0.25">
      <c r="A162" s="5"/>
      <c r="B162" s="5"/>
      <c r="C162" s="5"/>
      <c r="D162" s="5"/>
      <c r="E162" s="5"/>
      <c r="F162" s="5"/>
      <c r="G162" s="5"/>
      <c r="H162" s="5"/>
      <c r="I162" s="5"/>
      <c r="J162" s="5"/>
    </row>
    <row r="163" spans="1:10" ht="14.1" customHeight="1" thickBot="1" x14ac:dyDescent="0.25">
      <c r="A163" s="67" t="s">
        <v>15735</v>
      </c>
      <c r="B163" s="67" t="s">
        <v>16146</v>
      </c>
      <c r="C163" s="67" t="s">
        <v>15641</v>
      </c>
      <c r="D163" s="67" t="s">
        <v>15251</v>
      </c>
      <c r="E163" s="67" t="s">
        <v>6932</v>
      </c>
      <c r="F163" s="67" t="s">
        <v>15280</v>
      </c>
      <c r="G163" s="5"/>
      <c r="H163" s="5"/>
      <c r="I163" s="5"/>
      <c r="J163" s="5"/>
    </row>
    <row r="164" spans="1:10" ht="13.5" customHeight="1" x14ac:dyDescent="0.2">
      <c r="A164" s="63">
        <v>50121538</v>
      </c>
      <c r="B164" s="64" t="str">
        <f ca="1">IFERROR(INDEX(UNSPSCDes,MATCH(INDIRECT(ADDRESS(ROW(),COLUMN()-1,4)),UNSPSCCode,0)),"")</f>
        <v>Pescado almacenado en repisa</v>
      </c>
      <c r="C164" s="63" t="s">
        <v>1449</v>
      </c>
      <c r="D164" s="63">
        <v>26000</v>
      </c>
      <c r="E164" s="66">
        <v>65</v>
      </c>
      <c r="F164" s="65">
        <f ca="1">INDIRECT(ADDRESS(ROW(),COLUMN()-2,4))*INDIRECT(ADDRESS(ROW(),COLUMN()-1,4))</f>
        <v>1690000</v>
      </c>
      <c r="G164" s="5"/>
      <c r="H164" s="5"/>
      <c r="I164" s="5"/>
      <c r="J164" s="5"/>
    </row>
    <row r="165" spans="1:10" ht="14.1" customHeight="1" x14ac:dyDescent="0.2">
      <c r="A165" s="5"/>
      <c r="B165" s="5"/>
      <c r="C165" s="5"/>
      <c r="D165" s="5"/>
      <c r="E165" s="68" t="s">
        <v>12550</v>
      </c>
      <c r="F165" s="69">
        <f ca="1">SUM(Table317[MONTO TOTAL ESTIMADO])</f>
        <v>1690000</v>
      </c>
      <c r="G165" s="5"/>
      <c r="H165" s="5" t="str">
        <f>C157</f>
        <v>Bienes</v>
      </c>
      <c r="I165" s="5" t="str">
        <f>E157</f>
        <v>Sí</v>
      </c>
      <c r="J165" s="5" t="str">
        <f>D157</f>
        <v>Compras Menores</v>
      </c>
    </row>
    <row r="166" spans="1:10" ht="14.1" customHeight="1" thickBot="1" x14ac:dyDescent="0.3"/>
    <row r="167" spans="1:10" ht="33.75" customHeight="1" thickBot="1" x14ac:dyDescent="0.25">
      <c r="A167" s="59" t="s">
        <v>16382</v>
      </c>
      <c r="B167" s="59" t="s">
        <v>161</v>
      </c>
      <c r="C167" s="59" t="s">
        <v>11724</v>
      </c>
      <c r="D167" s="59" t="s">
        <v>14377</v>
      </c>
      <c r="E167" s="59" t="s">
        <v>10962</v>
      </c>
      <c r="F167" s="59" t="s">
        <v>11095</v>
      </c>
      <c r="G167" s="5"/>
      <c r="H167" s="5"/>
      <c r="I167" s="5"/>
      <c r="J167" s="5"/>
    </row>
    <row r="168" spans="1:10" ht="14.1" customHeight="1" thickBot="1" x14ac:dyDescent="0.25">
      <c r="A168" s="61" t="s">
        <v>18850</v>
      </c>
      <c r="B168" s="61" t="s">
        <v>18851</v>
      </c>
      <c r="C168" s="61" t="s">
        <v>17798</v>
      </c>
      <c r="D168" s="61" t="s">
        <v>17483</v>
      </c>
      <c r="E168" s="61" t="s">
        <v>6033</v>
      </c>
      <c r="F168" s="61"/>
      <c r="G168" s="5"/>
      <c r="H168" s="5"/>
      <c r="I168" s="5"/>
      <c r="J168" s="5"/>
    </row>
    <row r="169" spans="1:10" ht="14.1" customHeight="1" thickBot="1" x14ac:dyDescent="0.25">
      <c r="A169" s="74" t="s">
        <v>14827</v>
      </c>
      <c r="B169" s="62" t="s">
        <v>8529</v>
      </c>
      <c r="C169" s="71">
        <v>45392</v>
      </c>
      <c r="D169" s="74" t="s">
        <v>9386</v>
      </c>
      <c r="E169" s="62" t="s">
        <v>13093</v>
      </c>
      <c r="F169" s="61" t="s">
        <v>3080</v>
      </c>
      <c r="G169" s="5"/>
      <c r="H169" s="5"/>
      <c r="I169" s="5"/>
      <c r="J169" s="5"/>
    </row>
    <row r="170" spans="1:10" ht="14.1" customHeight="1" thickBot="1" x14ac:dyDescent="0.25">
      <c r="A170" s="75"/>
      <c r="B170" s="62" t="s">
        <v>1786</v>
      </c>
      <c r="C170" s="60">
        <f>IF(C169="","",IF(AND(MONTH(C169)&gt;=1,MONTH(C169)&lt;=3),1,IF(AND(MONTH(C169)&gt;=4,MONTH(C169)&lt;=6),2,IF(AND(MONTH(C169)&gt;=7,MONTH(C169)&lt;=9),3,4))))</f>
        <v>2</v>
      </c>
      <c r="D170" s="75"/>
      <c r="E170" s="62" t="s">
        <v>2417</v>
      </c>
      <c r="F170" s="61" t="s">
        <v>11112</v>
      </c>
      <c r="G170" s="5"/>
      <c r="H170" s="5"/>
      <c r="I170" s="5"/>
      <c r="J170" s="5"/>
    </row>
    <row r="171" spans="1:10" ht="14.1" customHeight="1" thickBot="1" x14ac:dyDescent="0.25">
      <c r="A171" s="75"/>
      <c r="B171" s="62" t="s">
        <v>12942</v>
      </c>
      <c r="C171" s="71">
        <v>45398</v>
      </c>
      <c r="D171" s="75"/>
      <c r="E171" s="62" t="s">
        <v>3073</v>
      </c>
      <c r="F171" s="61" t="s">
        <v>11112</v>
      </c>
      <c r="G171" s="5"/>
      <c r="H171" s="5"/>
      <c r="I171" s="5"/>
      <c r="J171" s="5"/>
    </row>
    <row r="172" spans="1:10" ht="14.1" customHeight="1" thickBot="1" x14ac:dyDescent="0.25">
      <c r="A172" s="75"/>
      <c r="B172" s="62" t="s">
        <v>1786</v>
      </c>
      <c r="C172" s="60">
        <f>IF(C171="","",IF(AND(MONTH(C171)&gt;=1,MONTH(C171)&lt;=3),1,IF(AND(MONTH(C171)&gt;=4,MONTH(C171)&lt;=6),2,IF(AND(MONTH(C171)&gt;=7,MONTH(C171)&lt;=9),3,4))))</f>
        <v>2</v>
      </c>
      <c r="D172" s="75"/>
      <c r="E172" s="62" t="s">
        <v>13192</v>
      </c>
      <c r="F172" s="61" t="s">
        <v>11112</v>
      </c>
      <c r="G172" s="5"/>
      <c r="H172" s="5"/>
      <c r="I172" s="5"/>
      <c r="J172" s="5"/>
    </row>
    <row r="173" spans="1:10" ht="14.1" customHeight="1" thickBot="1" x14ac:dyDescent="0.25">
      <c r="A173" s="5"/>
      <c r="B173" s="5"/>
      <c r="C173" s="5"/>
      <c r="D173" s="5"/>
      <c r="E173" s="5"/>
      <c r="F173" s="5"/>
      <c r="G173" s="5"/>
      <c r="H173" s="5"/>
      <c r="I173" s="5"/>
      <c r="J173" s="5"/>
    </row>
    <row r="174" spans="1:10" ht="14.1" customHeight="1" thickBot="1" x14ac:dyDescent="0.25">
      <c r="A174" s="67" t="s">
        <v>15735</v>
      </c>
      <c r="B174" s="67" t="s">
        <v>16146</v>
      </c>
      <c r="C174" s="67" t="s">
        <v>15641</v>
      </c>
      <c r="D174" s="67" t="s">
        <v>15251</v>
      </c>
      <c r="E174" s="67" t="s">
        <v>6932</v>
      </c>
      <c r="F174" s="67" t="s">
        <v>15280</v>
      </c>
      <c r="G174" s="5"/>
      <c r="H174" s="5"/>
      <c r="I174" s="5"/>
      <c r="J174" s="5"/>
    </row>
    <row r="175" spans="1:10" ht="13.5" customHeight="1" x14ac:dyDescent="0.2">
      <c r="A175" s="63">
        <v>50161509</v>
      </c>
      <c r="B175" s="64" t="str">
        <f ca="1">IFERROR(INDEX(UNSPSCDes,MATCH(INDIRECT(ADDRESS(ROW(),COLUMN()-1,4)),UNSPSCCode,0)),"")</f>
        <v>Azucares naturales o productos endulzantes</v>
      </c>
      <c r="C175" s="63" t="s">
        <v>15636</v>
      </c>
      <c r="D175" s="63">
        <v>60000</v>
      </c>
      <c r="E175" s="66">
        <v>28</v>
      </c>
      <c r="F175" s="65">
        <f ca="1">INDIRECT(ADDRESS(ROW(),COLUMN()-2,4))*INDIRECT(ADDRESS(ROW(),COLUMN()-1,4))</f>
        <v>1680000</v>
      </c>
      <c r="G175" s="5"/>
      <c r="H175" s="5"/>
      <c r="I175" s="5"/>
      <c r="J175" s="5"/>
    </row>
    <row r="176" spans="1:10" ht="14.1" customHeight="1" x14ac:dyDescent="0.2">
      <c r="A176" s="5"/>
      <c r="B176" s="5"/>
      <c r="C176" s="5"/>
      <c r="D176" s="5"/>
      <c r="E176" s="68" t="s">
        <v>12550</v>
      </c>
      <c r="F176" s="69">
        <f ca="1">SUM(Table320[MONTO TOTAL ESTIMADO])</f>
        <v>1680000</v>
      </c>
      <c r="G176" s="5"/>
      <c r="H176" s="5" t="str">
        <f>C168</f>
        <v>Bienes</v>
      </c>
      <c r="I176" s="5" t="str">
        <f>E168</f>
        <v>MIPYME Mujeres</v>
      </c>
      <c r="J176" s="5" t="str">
        <f>D168</f>
        <v>Compras Menores</v>
      </c>
    </row>
    <row r="177" spans="1:10" ht="14.1" customHeight="1" thickBot="1" x14ac:dyDescent="0.3"/>
    <row r="178" spans="1:10" ht="33.75" customHeight="1" thickBot="1" x14ac:dyDescent="0.25">
      <c r="A178" s="59" t="s">
        <v>16382</v>
      </c>
      <c r="B178" s="59" t="s">
        <v>161</v>
      </c>
      <c r="C178" s="59" t="s">
        <v>11724</v>
      </c>
      <c r="D178" s="59" t="s">
        <v>14377</v>
      </c>
      <c r="E178" s="59" t="s">
        <v>10962</v>
      </c>
      <c r="F178" s="59" t="s">
        <v>11095</v>
      </c>
      <c r="G178" s="5"/>
      <c r="H178" s="5"/>
      <c r="I178" s="5"/>
      <c r="J178" s="5"/>
    </row>
    <row r="179" spans="1:10" ht="14.1" customHeight="1" thickBot="1" x14ac:dyDescent="0.25">
      <c r="A179" s="61" t="s">
        <v>18852</v>
      </c>
      <c r="B179" s="61" t="s">
        <v>18853</v>
      </c>
      <c r="C179" s="61" t="s">
        <v>17798</v>
      </c>
      <c r="D179" s="61" t="s">
        <v>17483</v>
      </c>
      <c r="E179" s="61" t="s">
        <v>8855</v>
      </c>
      <c r="F179" s="61"/>
      <c r="G179" s="5"/>
      <c r="H179" s="5"/>
      <c r="I179" s="5"/>
      <c r="J179" s="5"/>
    </row>
    <row r="180" spans="1:10" ht="14.1" customHeight="1" thickBot="1" x14ac:dyDescent="0.25">
      <c r="A180" s="74" t="s">
        <v>14827</v>
      </c>
      <c r="B180" s="62" t="s">
        <v>8529</v>
      </c>
      <c r="C180" s="71">
        <v>45392</v>
      </c>
      <c r="D180" s="74" t="s">
        <v>9386</v>
      </c>
      <c r="E180" s="62" t="s">
        <v>13093</v>
      </c>
      <c r="F180" s="61" t="s">
        <v>3080</v>
      </c>
      <c r="G180" s="5"/>
      <c r="H180" s="5"/>
      <c r="I180" s="5"/>
      <c r="J180" s="5"/>
    </row>
    <row r="181" spans="1:10" ht="14.1" customHeight="1" thickBot="1" x14ac:dyDescent="0.25">
      <c r="A181" s="75"/>
      <c r="B181" s="62" t="s">
        <v>1786</v>
      </c>
      <c r="C181" s="60">
        <f>IF(C180="","",IF(AND(MONTH(C180)&gt;=1,MONTH(C180)&lt;=3),1,IF(AND(MONTH(C180)&gt;=4,MONTH(C180)&lt;=6),2,IF(AND(MONTH(C180)&gt;=7,MONTH(C180)&lt;=9),3,4))))</f>
        <v>2</v>
      </c>
      <c r="D181" s="75"/>
      <c r="E181" s="62" t="s">
        <v>2417</v>
      </c>
      <c r="F181" s="61" t="s">
        <v>11112</v>
      </c>
      <c r="G181" s="5"/>
      <c r="H181" s="5"/>
      <c r="I181" s="5"/>
      <c r="J181" s="5"/>
    </row>
    <row r="182" spans="1:10" ht="14.1" customHeight="1" thickBot="1" x14ac:dyDescent="0.25">
      <c r="A182" s="75"/>
      <c r="B182" s="62" t="s">
        <v>12942</v>
      </c>
      <c r="C182" s="71">
        <v>45398</v>
      </c>
      <c r="D182" s="75"/>
      <c r="E182" s="62" t="s">
        <v>3073</v>
      </c>
      <c r="F182" s="61" t="s">
        <v>11112</v>
      </c>
      <c r="G182" s="5"/>
      <c r="H182" s="5"/>
      <c r="I182" s="5"/>
      <c r="J182" s="5"/>
    </row>
    <row r="183" spans="1:10" ht="14.1" customHeight="1" thickBot="1" x14ac:dyDescent="0.25">
      <c r="A183" s="75"/>
      <c r="B183" s="62" t="s">
        <v>1786</v>
      </c>
      <c r="C183" s="60">
        <f>IF(C182="","",IF(AND(MONTH(C182)&gt;=1,MONTH(C182)&lt;=3),1,IF(AND(MONTH(C182)&gt;=4,MONTH(C182)&lt;=6),2,IF(AND(MONTH(C182)&gt;=7,MONTH(C182)&lt;=9),3,4))))</f>
        <v>2</v>
      </c>
      <c r="D183" s="75"/>
      <c r="E183" s="62" t="s">
        <v>13192</v>
      </c>
      <c r="F183" s="61" t="s">
        <v>11112</v>
      </c>
      <c r="G183" s="5"/>
      <c r="H183" s="5"/>
      <c r="I183" s="5"/>
      <c r="J183" s="5"/>
    </row>
    <row r="184" spans="1:10" ht="14.1" customHeight="1" thickBot="1" x14ac:dyDescent="0.25">
      <c r="A184" s="5"/>
      <c r="B184" s="5"/>
      <c r="C184" s="5"/>
      <c r="D184" s="5"/>
      <c r="E184" s="5"/>
      <c r="F184" s="5"/>
      <c r="G184" s="5"/>
      <c r="H184" s="5"/>
      <c r="I184" s="5"/>
      <c r="J184" s="5"/>
    </row>
    <row r="185" spans="1:10" ht="14.1" customHeight="1" thickBot="1" x14ac:dyDescent="0.25">
      <c r="A185" s="67" t="s">
        <v>15735</v>
      </c>
      <c r="B185" s="67" t="s">
        <v>16146</v>
      </c>
      <c r="C185" s="67" t="s">
        <v>15641</v>
      </c>
      <c r="D185" s="67" t="s">
        <v>15251</v>
      </c>
      <c r="E185" s="67" t="s">
        <v>6932</v>
      </c>
      <c r="F185" s="67" t="s">
        <v>15280</v>
      </c>
      <c r="G185" s="5"/>
      <c r="H185" s="5"/>
      <c r="I185" s="5"/>
      <c r="J185" s="5"/>
    </row>
    <row r="186" spans="1:10" ht="13.5" customHeight="1" x14ac:dyDescent="0.2">
      <c r="A186" s="63">
        <v>50161813</v>
      </c>
      <c r="B186" s="64" t="str">
        <f ca="1">IFERROR(INDEX(UNSPSCDes,MATCH(INDIRECT(ADDRESS(ROW(),COLUMN()-1,4)),UNSPSCCode,0)),"")</f>
        <v>Chocolate o sustituto de chocolate, confite</v>
      </c>
      <c r="C186" s="63" t="s">
        <v>1449</v>
      </c>
      <c r="D186" s="63">
        <v>19000</v>
      </c>
      <c r="E186" s="66">
        <v>88</v>
      </c>
      <c r="F186" s="65">
        <f ca="1">INDIRECT(ADDRESS(ROW(),COLUMN()-2,4))*INDIRECT(ADDRESS(ROW(),COLUMN()-1,4))</f>
        <v>1672000</v>
      </c>
      <c r="G186" s="5"/>
      <c r="H186" s="5"/>
      <c r="I186" s="5"/>
      <c r="J186" s="5"/>
    </row>
    <row r="187" spans="1:10" ht="14.1" customHeight="1" x14ac:dyDescent="0.2">
      <c r="A187" s="5"/>
      <c r="B187" s="5"/>
      <c r="C187" s="5"/>
      <c r="D187" s="5"/>
      <c r="E187" s="68" t="s">
        <v>12550</v>
      </c>
      <c r="F187" s="69">
        <f ca="1">SUM(Table323[MONTO TOTAL ESTIMADO])</f>
        <v>1672000</v>
      </c>
      <c r="G187" s="5"/>
      <c r="H187" s="5" t="str">
        <f>C179</f>
        <v>Bienes</v>
      </c>
      <c r="I187" s="5" t="str">
        <f>E179</f>
        <v>Sí</v>
      </c>
      <c r="J187" s="5" t="str">
        <f>D179</f>
        <v>Compras Menores</v>
      </c>
    </row>
    <row r="188" spans="1:10" ht="14.1" customHeight="1" thickBot="1" x14ac:dyDescent="0.3"/>
    <row r="189" spans="1:10" ht="33.75" customHeight="1" thickBot="1" x14ac:dyDescent="0.25">
      <c r="A189" s="59" t="s">
        <v>16382</v>
      </c>
      <c r="B189" s="59" t="s">
        <v>161</v>
      </c>
      <c r="C189" s="59" t="s">
        <v>11724</v>
      </c>
      <c r="D189" s="59" t="s">
        <v>14377</v>
      </c>
      <c r="E189" s="59" t="s">
        <v>10962</v>
      </c>
      <c r="F189" s="59" t="s">
        <v>11095</v>
      </c>
      <c r="G189" s="5"/>
      <c r="H189" s="5"/>
      <c r="I189" s="5"/>
      <c r="J189" s="5"/>
    </row>
    <row r="190" spans="1:10" ht="13.5" customHeight="1" thickBot="1" x14ac:dyDescent="0.25">
      <c r="A190" s="61" t="s">
        <v>18960</v>
      </c>
      <c r="B190" s="61" t="s">
        <v>18854</v>
      </c>
      <c r="C190" s="61" t="s">
        <v>17798</v>
      </c>
      <c r="D190" s="61" t="s">
        <v>17483</v>
      </c>
      <c r="E190" s="61" t="s">
        <v>8855</v>
      </c>
      <c r="F190" s="61"/>
      <c r="G190" s="5"/>
      <c r="H190" s="5"/>
      <c r="I190" s="5"/>
      <c r="J190" s="5"/>
    </row>
    <row r="191" spans="1:10" ht="14.1" customHeight="1" thickBot="1" x14ac:dyDescent="0.25">
      <c r="A191" s="74" t="s">
        <v>14827</v>
      </c>
      <c r="B191" s="62" t="s">
        <v>8529</v>
      </c>
      <c r="C191" s="71">
        <v>45392</v>
      </c>
      <c r="D191" s="74" t="s">
        <v>9386</v>
      </c>
      <c r="E191" s="62" t="s">
        <v>13093</v>
      </c>
      <c r="F191" s="61" t="s">
        <v>3080</v>
      </c>
      <c r="G191" s="5"/>
      <c r="H191" s="5"/>
      <c r="I191" s="5"/>
      <c r="J191" s="5"/>
    </row>
    <row r="192" spans="1:10" ht="14.1" customHeight="1" thickBot="1" x14ac:dyDescent="0.25">
      <c r="A192" s="75"/>
      <c r="B192" s="62" t="s">
        <v>1786</v>
      </c>
      <c r="C192" s="60">
        <f>IF(C191="","",IF(AND(MONTH(C191)&gt;=1,MONTH(C191)&lt;=3),1,IF(AND(MONTH(C191)&gt;=4,MONTH(C191)&lt;=6),2,IF(AND(MONTH(C191)&gt;=7,MONTH(C191)&lt;=9),3,4))))</f>
        <v>2</v>
      </c>
      <c r="D192" s="75"/>
      <c r="E192" s="62" t="s">
        <v>2417</v>
      </c>
      <c r="F192" s="61" t="s">
        <v>11112</v>
      </c>
      <c r="G192" s="5"/>
      <c r="H192" s="5"/>
      <c r="I192" s="5"/>
      <c r="J192" s="5"/>
    </row>
    <row r="193" spans="1:10" ht="14.1" customHeight="1" thickBot="1" x14ac:dyDescent="0.25">
      <c r="A193" s="75"/>
      <c r="B193" s="62" t="s">
        <v>12942</v>
      </c>
      <c r="C193" s="71">
        <v>45398</v>
      </c>
      <c r="D193" s="75"/>
      <c r="E193" s="62" t="s">
        <v>3073</v>
      </c>
      <c r="F193" s="61" t="s">
        <v>11112</v>
      </c>
      <c r="G193" s="5"/>
      <c r="H193" s="5"/>
      <c r="I193" s="5"/>
      <c r="J193" s="5"/>
    </row>
    <row r="194" spans="1:10" ht="14.1" customHeight="1" thickBot="1" x14ac:dyDescent="0.25">
      <c r="A194" s="75"/>
      <c r="B194" s="62" t="s">
        <v>1786</v>
      </c>
      <c r="C194" s="60">
        <f>IF(C193="","",IF(AND(MONTH(C193)&gt;=1,MONTH(C193)&lt;=3),1,IF(AND(MONTH(C193)&gt;=4,MONTH(C193)&lt;=6),2,IF(AND(MONTH(C193)&gt;=7,MONTH(C193)&lt;=9),3,4))))</f>
        <v>2</v>
      </c>
      <c r="D194" s="75"/>
      <c r="E194" s="62" t="s">
        <v>13192</v>
      </c>
      <c r="F194" s="61" t="s">
        <v>11112</v>
      </c>
      <c r="G194" s="5"/>
      <c r="H194" s="5"/>
      <c r="I194" s="5"/>
      <c r="J194" s="5"/>
    </row>
    <row r="195" spans="1:10" ht="14.1" customHeight="1" thickBot="1" x14ac:dyDescent="0.25">
      <c r="A195" s="5"/>
      <c r="B195" s="5"/>
      <c r="C195" s="5"/>
      <c r="D195" s="5"/>
      <c r="E195" s="5"/>
      <c r="F195" s="5"/>
      <c r="G195" s="5"/>
      <c r="H195" s="5"/>
      <c r="I195" s="5"/>
      <c r="J195" s="5"/>
    </row>
    <row r="196" spans="1:10" ht="14.1" customHeight="1" thickBot="1" x14ac:dyDescent="0.25">
      <c r="A196" s="67" t="s">
        <v>15735</v>
      </c>
      <c r="B196" s="67" t="s">
        <v>16146</v>
      </c>
      <c r="C196" s="67" t="s">
        <v>15641</v>
      </c>
      <c r="D196" s="67" t="s">
        <v>15251</v>
      </c>
      <c r="E196" s="67" t="s">
        <v>6932</v>
      </c>
      <c r="F196" s="67" t="s">
        <v>15280</v>
      </c>
      <c r="G196" s="5"/>
      <c r="H196" s="5"/>
      <c r="I196" s="5"/>
      <c r="J196" s="5"/>
    </row>
    <row r="197" spans="1:10" ht="13.5" customHeight="1" x14ac:dyDescent="0.2">
      <c r="A197" s="63">
        <v>50201706</v>
      </c>
      <c r="B197" s="64" t="str">
        <f ca="1">IFERROR(INDEX(UNSPSCDes,MATCH(INDIRECT(ADDRESS(ROW(),COLUMN()-1,4)),UNSPSCCode,0)),"")</f>
        <v>Café</v>
      </c>
      <c r="C197" s="63" t="s">
        <v>4736</v>
      </c>
      <c r="D197" s="63">
        <v>17000</v>
      </c>
      <c r="E197" s="66">
        <v>100</v>
      </c>
      <c r="F197" s="65">
        <f ca="1">INDIRECT(ADDRESS(ROW(),COLUMN()-2,4))*INDIRECT(ADDRESS(ROW(),COLUMN()-1,4))</f>
        <v>1700000</v>
      </c>
      <c r="G197" s="5"/>
      <c r="H197" s="5"/>
      <c r="I197" s="5"/>
      <c r="J197" s="5"/>
    </row>
    <row r="198" spans="1:10" ht="14.1" customHeight="1" x14ac:dyDescent="0.2">
      <c r="A198" s="5"/>
      <c r="B198" s="5"/>
      <c r="C198" s="5"/>
      <c r="D198" s="5"/>
      <c r="E198" s="68" t="s">
        <v>12550</v>
      </c>
      <c r="F198" s="69">
        <f ca="1">SUM(Table326[MONTO TOTAL ESTIMADO])</f>
        <v>1700000</v>
      </c>
      <c r="G198" s="5"/>
      <c r="H198" s="5" t="str">
        <f>C190</f>
        <v>Bienes</v>
      </c>
      <c r="I198" s="5" t="str">
        <f>E190</f>
        <v>Sí</v>
      </c>
      <c r="J198" s="5" t="str">
        <f>D190</f>
        <v>Compras Menores</v>
      </c>
    </row>
    <row r="199" spans="1:10" ht="14.1" customHeight="1" thickBot="1" x14ac:dyDescent="0.3"/>
    <row r="200" spans="1:10" ht="33.75" customHeight="1" thickBot="1" x14ac:dyDescent="0.25">
      <c r="A200" s="59" t="s">
        <v>16382</v>
      </c>
      <c r="B200" s="59" t="s">
        <v>161</v>
      </c>
      <c r="C200" s="59" t="s">
        <v>11724</v>
      </c>
      <c r="D200" s="59" t="s">
        <v>14377</v>
      </c>
      <c r="E200" s="59" t="s">
        <v>10962</v>
      </c>
      <c r="F200" s="59" t="s">
        <v>11095</v>
      </c>
      <c r="G200" s="5"/>
      <c r="H200" s="5"/>
      <c r="I200" s="5"/>
      <c r="J200" s="5"/>
    </row>
    <row r="201" spans="1:10" ht="14.1" customHeight="1" thickBot="1" x14ac:dyDescent="0.25">
      <c r="A201" s="61" t="s">
        <v>18855</v>
      </c>
      <c r="B201" s="61" t="s">
        <v>18856</v>
      </c>
      <c r="C201" s="61" t="s">
        <v>17798</v>
      </c>
      <c r="D201" s="61" t="s">
        <v>17483</v>
      </c>
      <c r="E201" s="61" t="s">
        <v>8855</v>
      </c>
      <c r="F201" s="61"/>
      <c r="G201" s="5"/>
      <c r="H201" s="5"/>
      <c r="I201" s="5"/>
      <c r="J201" s="5"/>
    </row>
    <row r="202" spans="1:10" ht="14.1" customHeight="1" thickBot="1" x14ac:dyDescent="0.25">
      <c r="A202" s="74" t="s">
        <v>14827</v>
      </c>
      <c r="B202" s="62" t="s">
        <v>8529</v>
      </c>
      <c r="C202" s="71">
        <v>45392</v>
      </c>
      <c r="D202" s="74" t="s">
        <v>9386</v>
      </c>
      <c r="E202" s="62" t="s">
        <v>13093</v>
      </c>
      <c r="F202" s="61" t="s">
        <v>3080</v>
      </c>
      <c r="G202" s="5"/>
      <c r="H202" s="5"/>
      <c r="I202" s="5"/>
      <c r="J202" s="5"/>
    </row>
    <row r="203" spans="1:10" ht="14.1" customHeight="1" thickBot="1" x14ac:dyDescent="0.25">
      <c r="A203" s="75"/>
      <c r="B203" s="62" t="s">
        <v>1786</v>
      </c>
      <c r="C203" s="60">
        <f>IF(C202="","",IF(AND(MONTH(C202)&gt;=1,MONTH(C202)&lt;=3),1,IF(AND(MONTH(C202)&gt;=4,MONTH(C202)&lt;=6),2,IF(AND(MONTH(C202)&gt;=7,MONTH(C202)&lt;=9),3,4))))</f>
        <v>2</v>
      </c>
      <c r="D203" s="75"/>
      <c r="E203" s="62" t="s">
        <v>2417</v>
      </c>
      <c r="F203" s="61" t="s">
        <v>11112</v>
      </c>
      <c r="G203" s="5"/>
      <c r="H203" s="5"/>
      <c r="I203" s="5"/>
      <c r="J203" s="5"/>
    </row>
    <row r="204" spans="1:10" ht="14.1" customHeight="1" thickBot="1" x14ac:dyDescent="0.25">
      <c r="A204" s="75"/>
      <c r="B204" s="62" t="s">
        <v>12942</v>
      </c>
      <c r="C204" s="71">
        <v>45397</v>
      </c>
      <c r="D204" s="75"/>
      <c r="E204" s="62" t="s">
        <v>3073</v>
      </c>
      <c r="F204" s="61" t="s">
        <v>11112</v>
      </c>
      <c r="G204" s="5"/>
      <c r="H204" s="5"/>
      <c r="I204" s="5"/>
      <c r="J204" s="5"/>
    </row>
    <row r="205" spans="1:10" ht="14.1" customHeight="1" thickBot="1" x14ac:dyDescent="0.25">
      <c r="A205" s="75"/>
      <c r="B205" s="62" t="s">
        <v>1786</v>
      </c>
      <c r="C205" s="60">
        <f>IF(C204="","",IF(AND(MONTH(C204)&gt;=1,MONTH(C204)&lt;=3),1,IF(AND(MONTH(C204)&gt;=4,MONTH(C204)&lt;=6),2,IF(AND(MONTH(C204)&gt;=7,MONTH(C204)&lt;=9),3,4))))</f>
        <v>2</v>
      </c>
      <c r="D205" s="75"/>
      <c r="E205" s="62" t="s">
        <v>13192</v>
      </c>
      <c r="F205" s="61" t="s">
        <v>11112</v>
      </c>
      <c r="G205" s="5"/>
      <c r="H205" s="5"/>
      <c r="I205" s="5"/>
      <c r="J205" s="5"/>
    </row>
    <row r="206" spans="1:10" ht="14.1" customHeight="1" thickBot="1" x14ac:dyDescent="0.25">
      <c r="A206" s="5"/>
      <c r="B206" s="5"/>
      <c r="C206" s="5"/>
      <c r="D206" s="5"/>
      <c r="E206" s="5"/>
      <c r="F206" s="5"/>
      <c r="G206" s="5"/>
      <c r="H206" s="5"/>
      <c r="I206" s="5"/>
      <c r="J206" s="5"/>
    </row>
    <row r="207" spans="1:10" ht="14.1" customHeight="1" thickBot="1" x14ac:dyDescent="0.25">
      <c r="A207" s="67" t="s">
        <v>15735</v>
      </c>
      <c r="B207" s="67" t="s">
        <v>16146</v>
      </c>
      <c r="C207" s="67" t="s">
        <v>15641</v>
      </c>
      <c r="D207" s="67" t="s">
        <v>15251</v>
      </c>
      <c r="E207" s="67" t="s">
        <v>6932</v>
      </c>
      <c r="F207" s="67" t="s">
        <v>15280</v>
      </c>
      <c r="G207" s="5"/>
      <c r="H207" s="5"/>
      <c r="I207" s="5"/>
      <c r="J207" s="5"/>
    </row>
    <row r="208" spans="1:10" ht="13.5" customHeight="1" x14ac:dyDescent="0.2">
      <c r="A208" s="63">
        <v>50221201</v>
      </c>
      <c r="B208" s="64" t="str">
        <f ca="1">IFERROR(INDEX(UNSPSCDes,MATCH(INDIRECT(ADDRESS(ROW(),COLUMN()-1,4)),UNSPSCCode,0)),"")</f>
        <v>Listo para comer o cereal caliente</v>
      </c>
      <c r="C208" s="63" t="s">
        <v>1449</v>
      </c>
      <c r="D208" s="63">
        <v>20000</v>
      </c>
      <c r="E208" s="66">
        <v>48</v>
      </c>
      <c r="F208" s="65">
        <f ca="1">INDIRECT(ADDRESS(ROW(),COLUMN()-2,4))*INDIRECT(ADDRESS(ROW(),COLUMN()-1,4))</f>
        <v>960000</v>
      </c>
      <c r="G208" s="5"/>
      <c r="H208" s="5"/>
      <c r="I208" s="5"/>
      <c r="J208" s="5"/>
    </row>
    <row r="209" spans="1:10" ht="14.1" customHeight="1" x14ac:dyDescent="0.2">
      <c r="A209" s="5"/>
      <c r="B209" s="5"/>
      <c r="C209" s="5"/>
      <c r="D209" s="5"/>
      <c r="E209" s="68" t="s">
        <v>12550</v>
      </c>
      <c r="F209" s="69">
        <f ca="1">SUM(Table329[MONTO TOTAL ESTIMADO])</f>
        <v>960000</v>
      </c>
      <c r="G209" s="5"/>
      <c r="H209" s="5" t="str">
        <f>C201</f>
        <v>Bienes</v>
      </c>
      <c r="I209" s="5" t="str">
        <f>E201</f>
        <v>Sí</v>
      </c>
      <c r="J209" s="5" t="str">
        <f>D201</f>
        <v>Compras Menores</v>
      </c>
    </row>
    <row r="210" spans="1:10" ht="14.1" customHeight="1" thickBot="1" x14ac:dyDescent="0.3"/>
    <row r="211" spans="1:10" ht="33.75" customHeight="1" thickBot="1" x14ac:dyDescent="0.25">
      <c r="A211" s="59" t="s">
        <v>16382</v>
      </c>
      <c r="B211" s="59" t="s">
        <v>161</v>
      </c>
      <c r="C211" s="59" t="s">
        <v>11724</v>
      </c>
      <c r="D211" s="59" t="s">
        <v>14377</v>
      </c>
      <c r="E211" s="59" t="s">
        <v>10962</v>
      </c>
      <c r="F211" s="59" t="s">
        <v>11095</v>
      </c>
      <c r="G211" s="5"/>
      <c r="H211" s="5"/>
      <c r="I211" s="5"/>
      <c r="J211" s="5"/>
    </row>
    <row r="212" spans="1:10" ht="13.5" customHeight="1" thickBot="1" x14ac:dyDescent="0.25">
      <c r="A212" s="61" t="s">
        <v>18926</v>
      </c>
      <c r="B212" s="61" t="s">
        <v>18857</v>
      </c>
      <c r="C212" s="61" t="s">
        <v>17798</v>
      </c>
      <c r="D212" s="61" t="s">
        <v>17483</v>
      </c>
      <c r="E212" s="61" t="s">
        <v>8855</v>
      </c>
      <c r="F212" s="61"/>
      <c r="G212" s="5"/>
      <c r="H212" s="5"/>
      <c r="I212" s="5"/>
      <c r="J212" s="5"/>
    </row>
    <row r="213" spans="1:10" ht="14.1" customHeight="1" thickBot="1" x14ac:dyDescent="0.25">
      <c r="A213" s="74" t="s">
        <v>14827</v>
      </c>
      <c r="B213" s="62" t="s">
        <v>8529</v>
      </c>
      <c r="C213" s="71">
        <v>45422</v>
      </c>
      <c r="D213" s="74" t="s">
        <v>9386</v>
      </c>
      <c r="E213" s="62" t="s">
        <v>13093</v>
      </c>
      <c r="F213" s="61" t="s">
        <v>3080</v>
      </c>
      <c r="G213" s="5"/>
      <c r="H213" s="5"/>
      <c r="I213" s="5"/>
      <c r="J213" s="5"/>
    </row>
    <row r="214" spans="1:10" ht="14.1" customHeight="1" thickBot="1" x14ac:dyDescent="0.25">
      <c r="A214" s="75"/>
      <c r="B214" s="62" t="s">
        <v>1786</v>
      </c>
      <c r="C214" s="60">
        <f>IF(C213="","",IF(AND(MONTH(C213)&gt;=1,MONTH(C213)&lt;=3),1,IF(AND(MONTH(C213)&gt;=4,MONTH(C213)&lt;=6),2,IF(AND(MONTH(C213)&gt;=7,MONTH(C213)&lt;=9),3,4))))</f>
        <v>2</v>
      </c>
      <c r="D214" s="75"/>
      <c r="E214" s="62" t="s">
        <v>2417</v>
      </c>
      <c r="F214" s="61" t="s">
        <v>11112</v>
      </c>
      <c r="G214" s="5"/>
      <c r="H214" s="5"/>
      <c r="I214" s="5"/>
      <c r="J214" s="5"/>
    </row>
    <row r="215" spans="1:10" ht="14.1" customHeight="1" thickBot="1" x14ac:dyDescent="0.25">
      <c r="A215" s="75"/>
      <c r="B215" s="62" t="s">
        <v>12942</v>
      </c>
      <c r="C215" s="71">
        <v>45442</v>
      </c>
      <c r="D215" s="75"/>
      <c r="E215" s="62" t="s">
        <v>3073</v>
      </c>
      <c r="F215" s="61" t="s">
        <v>11112</v>
      </c>
      <c r="G215" s="5"/>
      <c r="H215" s="5"/>
      <c r="I215" s="5"/>
      <c r="J215" s="5"/>
    </row>
    <row r="216" spans="1:10" ht="14.1" customHeight="1" thickBot="1" x14ac:dyDescent="0.25">
      <c r="A216" s="75"/>
      <c r="B216" s="62" t="s">
        <v>1786</v>
      </c>
      <c r="C216" s="60">
        <f>IF(C215="","",IF(AND(MONTH(C215)&gt;=1,MONTH(C215)&lt;=3),1,IF(AND(MONTH(C215)&gt;=4,MONTH(C215)&lt;=6),2,IF(AND(MONTH(C215)&gt;=7,MONTH(C215)&lt;=9),3,4))))</f>
        <v>2</v>
      </c>
      <c r="D216" s="75"/>
      <c r="E216" s="62" t="s">
        <v>13192</v>
      </c>
      <c r="F216" s="61" t="s">
        <v>11112</v>
      </c>
      <c r="G216" s="5"/>
      <c r="H216" s="5"/>
      <c r="I216" s="5"/>
      <c r="J216" s="5"/>
    </row>
    <row r="217" spans="1:10" ht="14.1" customHeight="1" thickBot="1" x14ac:dyDescent="0.25">
      <c r="A217" s="5"/>
      <c r="B217" s="5"/>
      <c r="C217" s="5"/>
      <c r="D217" s="5"/>
      <c r="E217" s="5"/>
      <c r="F217" s="5"/>
      <c r="G217" s="5"/>
      <c r="H217" s="5"/>
      <c r="I217" s="5"/>
      <c r="J217" s="5"/>
    </row>
    <row r="218" spans="1:10" ht="14.1" customHeight="1" thickBot="1" x14ac:dyDescent="0.25">
      <c r="A218" s="67" t="s">
        <v>15735</v>
      </c>
      <c r="B218" s="67" t="s">
        <v>16146</v>
      </c>
      <c r="C218" s="67" t="s">
        <v>15641</v>
      </c>
      <c r="D218" s="67" t="s">
        <v>15251</v>
      </c>
      <c r="E218" s="67" t="s">
        <v>6932</v>
      </c>
      <c r="F218" s="67" t="s">
        <v>15280</v>
      </c>
      <c r="G218" s="5"/>
      <c r="H218" s="5"/>
      <c r="I218" s="5"/>
      <c r="J218" s="5"/>
    </row>
    <row r="219" spans="1:10" ht="13.5" customHeight="1" x14ac:dyDescent="0.2">
      <c r="A219" s="63">
        <v>50171831</v>
      </c>
      <c r="B219" s="64" t="str">
        <f ca="1">IFERROR(INDEX(UNSPSCDes,MATCH(INDIRECT(ADDRESS(ROW(),COLUMN()-1,4)),UNSPSCCode,0)),"")</f>
        <v>Salsas para cocinar</v>
      </c>
      <c r="C219" s="63" t="s">
        <v>1449</v>
      </c>
      <c r="D219" s="63">
        <v>20000</v>
      </c>
      <c r="E219" s="66">
        <v>85</v>
      </c>
      <c r="F219" s="65">
        <f ca="1">INDIRECT(ADDRESS(ROW(),COLUMN()-2,4))*INDIRECT(ADDRESS(ROW(),COLUMN()-1,4))</f>
        <v>1700000</v>
      </c>
      <c r="G219" s="5"/>
      <c r="H219" s="5"/>
      <c r="I219" s="5"/>
      <c r="J219" s="5"/>
    </row>
    <row r="220" spans="1:10" ht="14.1" customHeight="1" x14ac:dyDescent="0.2">
      <c r="A220" s="5"/>
      <c r="B220" s="5"/>
      <c r="C220" s="5"/>
      <c r="D220" s="5"/>
      <c r="E220" s="68" t="s">
        <v>12550</v>
      </c>
      <c r="F220" s="69">
        <f ca="1">SUM(Table332[MONTO TOTAL ESTIMADO])</f>
        <v>1700000</v>
      </c>
      <c r="G220" s="5"/>
      <c r="H220" s="5" t="str">
        <f>C212</f>
        <v>Bienes</v>
      </c>
      <c r="I220" s="5" t="str">
        <f>E212</f>
        <v>Sí</v>
      </c>
      <c r="J220" s="5" t="str">
        <f>D212</f>
        <v>Compras Menores</v>
      </c>
    </row>
    <row r="221" spans="1:10" ht="14.1" customHeight="1" thickBot="1" x14ac:dyDescent="0.3"/>
    <row r="222" spans="1:10" ht="33.75" customHeight="1" thickBot="1" x14ac:dyDescent="0.25">
      <c r="A222" s="59" t="s">
        <v>16382</v>
      </c>
      <c r="B222" s="59" t="s">
        <v>161</v>
      </c>
      <c r="C222" s="59" t="s">
        <v>11724</v>
      </c>
      <c r="D222" s="59" t="s">
        <v>14377</v>
      </c>
      <c r="E222" s="59" t="s">
        <v>10962</v>
      </c>
      <c r="F222" s="59" t="s">
        <v>11095</v>
      </c>
      <c r="G222" s="5"/>
      <c r="H222" s="5"/>
      <c r="I222" s="5"/>
      <c r="J222" s="5"/>
    </row>
    <row r="223" spans="1:10" ht="13.5" customHeight="1" thickBot="1" x14ac:dyDescent="0.25">
      <c r="A223" s="61" t="s">
        <v>18915</v>
      </c>
      <c r="B223" s="61" t="s">
        <v>18954</v>
      </c>
      <c r="C223" s="61" t="s">
        <v>17798</v>
      </c>
      <c r="D223" s="61" t="s">
        <v>17483</v>
      </c>
      <c r="E223" s="61" t="s">
        <v>17854</v>
      </c>
      <c r="F223" s="61"/>
      <c r="G223" s="5"/>
      <c r="H223" s="5"/>
      <c r="I223" s="5"/>
      <c r="J223" s="5"/>
    </row>
    <row r="224" spans="1:10" ht="14.1" customHeight="1" thickBot="1" x14ac:dyDescent="0.25">
      <c r="A224" s="74" t="s">
        <v>14827</v>
      </c>
      <c r="B224" s="62" t="s">
        <v>8529</v>
      </c>
      <c r="C224" s="71">
        <v>45329</v>
      </c>
      <c r="D224" s="74" t="s">
        <v>9386</v>
      </c>
      <c r="E224" s="62" t="s">
        <v>13093</v>
      </c>
      <c r="F224" s="61" t="s">
        <v>3080</v>
      </c>
      <c r="G224" s="5"/>
      <c r="H224" s="5"/>
      <c r="I224" s="5"/>
      <c r="J224" s="5"/>
    </row>
    <row r="225" spans="1:10" ht="14.1" customHeight="1" thickBot="1" x14ac:dyDescent="0.25">
      <c r="A225" s="75"/>
      <c r="B225" s="62" t="s">
        <v>1786</v>
      </c>
      <c r="C225" s="60">
        <f>IF(C224="","",IF(AND(MONTH(C224)&gt;=1,MONTH(C224)&lt;=3),1,IF(AND(MONTH(C224)&gt;=4,MONTH(C224)&lt;=6),2,IF(AND(MONTH(C224)&gt;=7,MONTH(C224)&lt;=9),3,4))))</f>
        <v>1</v>
      </c>
      <c r="D225" s="75"/>
      <c r="E225" s="62" t="s">
        <v>2417</v>
      </c>
      <c r="F225" s="61" t="s">
        <v>11112</v>
      </c>
      <c r="G225" s="5"/>
      <c r="H225" s="5"/>
      <c r="I225" s="5"/>
      <c r="J225" s="5"/>
    </row>
    <row r="226" spans="1:10" ht="14.1" customHeight="1" thickBot="1" x14ac:dyDescent="0.25">
      <c r="A226" s="75"/>
      <c r="B226" s="62" t="s">
        <v>12942</v>
      </c>
      <c r="C226" s="71">
        <v>45343</v>
      </c>
      <c r="D226" s="75"/>
      <c r="E226" s="62" t="s">
        <v>3073</v>
      </c>
      <c r="F226" s="61" t="s">
        <v>11112</v>
      </c>
      <c r="G226" s="5"/>
      <c r="H226" s="5"/>
      <c r="I226" s="5"/>
      <c r="J226" s="5"/>
    </row>
    <row r="227" spans="1:10" ht="14.1" customHeight="1" thickBot="1" x14ac:dyDescent="0.25">
      <c r="A227" s="75"/>
      <c r="B227" s="62" t="s">
        <v>1786</v>
      </c>
      <c r="C227" s="60">
        <f>IF(C226="","",IF(AND(MONTH(C226)&gt;=1,MONTH(C226)&lt;=3),1,IF(AND(MONTH(C226)&gt;=4,MONTH(C226)&lt;=6),2,IF(AND(MONTH(C226)&gt;=7,MONTH(C226)&lt;=9),3,4))))</f>
        <v>1</v>
      </c>
      <c r="D227" s="75"/>
      <c r="E227" s="62" t="s">
        <v>13192</v>
      </c>
      <c r="F227" s="61" t="s">
        <v>11112</v>
      </c>
      <c r="G227" s="5"/>
      <c r="H227" s="5"/>
      <c r="I227" s="5"/>
      <c r="J227" s="5"/>
    </row>
    <row r="228" spans="1:10" ht="14.1" customHeight="1" thickBot="1" x14ac:dyDescent="0.25">
      <c r="A228" s="5"/>
      <c r="B228" s="5"/>
      <c r="C228" s="5"/>
      <c r="D228" s="5"/>
      <c r="E228" s="5"/>
      <c r="F228" s="5"/>
      <c r="G228" s="5"/>
      <c r="H228" s="5"/>
      <c r="I228" s="5"/>
      <c r="J228" s="5"/>
    </row>
    <row r="229" spans="1:10" ht="14.1" customHeight="1" thickBot="1" x14ac:dyDescent="0.25">
      <c r="A229" s="67" t="s">
        <v>15735</v>
      </c>
      <c r="B229" s="67" t="s">
        <v>16146</v>
      </c>
      <c r="C229" s="67" t="s">
        <v>15641</v>
      </c>
      <c r="D229" s="67" t="s">
        <v>15251</v>
      </c>
      <c r="E229" s="67" t="s">
        <v>6932</v>
      </c>
      <c r="F229" s="67" t="s">
        <v>15280</v>
      </c>
      <c r="G229" s="5"/>
      <c r="H229" s="5"/>
      <c r="I229" s="5"/>
      <c r="J229" s="5"/>
    </row>
    <row r="230" spans="1:10" ht="14.1" customHeight="1" x14ac:dyDescent="0.2">
      <c r="A230" s="63">
        <v>50171707</v>
      </c>
      <c r="B230" s="64" t="str">
        <f ca="1">IFERROR(INDEX(UNSPSCDes,MATCH(INDIRECT(ADDRESS(ROW(),COLUMN()-1,4)),UNSPSCCode,0)),"")</f>
        <v>Vinagres</v>
      </c>
      <c r="C230" s="63" t="s">
        <v>1449</v>
      </c>
      <c r="D230" s="63">
        <v>30000</v>
      </c>
      <c r="E230" s="66">
        <v>30</v>
      </c>
      <c r="F230" s="65">
        <f ca="1">INDIRECT(ADDRESS(ROW(),COLUMN()-2,4))*INDIRECT(ADDRESS(ROW(),COLUMN()-1,4))</f>
        <v>900000</v>
      </c>
      <c r="G230" s="5"/>
      <c r="H230" s="5"/>
      <c r="I230" s="5"/>
      <c r="J230" s="5"/>
    </row>
    <row r="231" spans="1:10" ht="13.5" customHeight="1" x14ac:dyDescent="0.2">
      <c r="A231" s="63">
        <v>50171551</v>
      </c>
      <c r="B231" s="64" t="str">
        <f ca="1">IFERROR(INDEX(UNSPSCDes,MATCH(INDIRECT(ADDRESS(ROW(),COLUMN()-1,4)),UNSPSCCode,0)),"")</f>
        <v>Sal de mesa</v>
      </c>
      <c r="C231" s="63" t="s">
        <v>4736</v>
      </c>
      <c r="D231" s="63">
        <v>40000</v>
      </c>
      <c r="E231" s="66">
        <v>20</v>
      </c>
      <c r="F231" s="65">
        <f ca="1">INDIRECT(ADDRESS(ROW(),COLUMN()-2,4))*INDIRECT(ADDRESS(ROW(),COLUMN()-1,4))</f>
        <v>800000</v>
      </c>
      <c r="G231" s="5"/>
      <c r="H231" s="5"/>
      <c r="I231" s="5"/>
      <c r="J231" s="5"/>
    </row>
    <row r="232" spans="1:10" ht="14.1" customHeight="1" x14ac:dyDescent="0.2">
      <c r="A232" s="5"/>
      <c r="B232" s="5"/>
      <c r="C232" s="5"/>
      <c r="D232" s="5"/>
      <c r="E232" s="68" t="s">
        <v>12550</v>
      </c>
      <c r="F232" s="69">
        <f ca="1">SUM(Table335[MONTO TOTAL ESTIMADO])</f>
        <v>1700000</v>
      </c>
      <c r="G232" s="5"/>
      <c r="H232" s="5" t="str">
        <f>C223</f>
        <v>Bienes</v>
      </c>
      <c r="I232" s="5" t="str">
        <f>E223</f>
        <v>No</v>
      </c>
      <c r="J232" s="5" t="str">
        <f>D223</f>
        <v>Compras Menores</v>
      </c>
    </row>
    <row r="233" spans="1:10" ht="14.1" customHeight="1" thickBot="1" x14ac:dyDescent="0.3"/>
    <row r="234" spans="1:10" ht="33.75" customHeight="1" thickBot="1" x14ac:dyDescent="0.25">
      <c r="A234" s="59" t="s">
        <v>16382</v>
      </c>
      <c r="B234" s="59" t="s">
        <v>161</v>
      </c>
      <c r="C234" s="59" t="s">
        <v>11724</v>
      </c>
      <c r="D234" s="59" t="s">
        <v>14377</v>
      </c>
      <c r="E234" s="59" t="s">
        <v>10962</v>
      </c>
      <c r="F234" s="59" t="s">
        <v>11095</v>
      </c>
      <c r="G234" s="5"/>
      <c r="H234" s="5"/>
      <c r="I234" s="5"/>
      <c r="J234" s="5"/>
    </row>
    <row r="235" spans="1:10" ht="13.5" customHeight="1" thickBot="1" x14ac:dyDescent="0.25">
      <c r="A235" s="61" t="s">
        <v>18916</v>
      </c>
      <c r="B235" s="61" t="s">
        <v>18858</v>
      </c>
      <c r="C235" s="61" t="s">
        <v>17798</v>
      </c>
      <c r="D235" s="61" t="s">
        <v>17483</v>
      </c>
      <c r="E235" s="61" t="s">
        <v>17854</v>
      </c>
      <c r="F235" s="61"/>
      <c r="G235" s="5"/>
      <c r="H235" s="5"/>
      <c r="I235" s="5"/>
      <c r="J235" s="5"/>
    </row>
    <row r="236" spans="1:10" ht="14.1" customHeight="1" thickBot="1" x14ac:dyDescent="0.25">
      <c r="A236" s="74" t="s">
        <v>14827</v>
      </c>
      <c r="B236" s="62" t="s">
        <v>8529</v>
      </c>
      <c r="C236" s="71">
        <v>45392</v>
      </c>
      <c r="D236" s="74" t="s">
        <v>9386</v>
      </c>
      <c r="E236" s="62" t="s">
        <v>13093</v>
      </c>
      <c r="F236" s="61" t="s">
        <v>3080</v>
      </c>
      <c r="G236" s="5"/>
      <c r="H236" s="5"/>
      <c r="I236" s="5"/>
      <c r="J236" s="5"/>
    </row>
    <row r="237" spans="1:10" ht="14.1" customHeight="1" thickBot="1" x14ac:dyDescent="0.25">
      <c r="A237" s="75"/>
      <c r="B237" s="62" t="s">
        <v>1786</v>
      </c>
      <c r="C237" s="60">
        <f>IF(C236="","",IF(AND(MONTH(C236)&gt;=1,MONTH(C236)&lt;=3),1,IF(AND(MONTH(C236)&gt;=4,MONTH(C236)&lt;=6),2,IF(AND(MONTH(C236)&gt;=7,MONTH(C236)&lt;=9),3,4))))</f>
        <v>2</v>
      </c>
      <c r="D237" s="75"/>
      <c r="E237" s="62" t="s">
        <v>2417</v>
      </c>
      <c r="F237" s="61" t="s">
        <v>11112</v>
      </c>
      <c r="G237" s="5"/>
      <c r="H237" s="5"/>
      <c r="I237" s="5"/>
      <c r="J237" s="5"/>
    </row>
    <row r="238" spans="1:10" ht="14.1" customHeight="1" thickBot="1" x14ac:dyDescent="0.25">
      <c r="A238" s="75"/>
      <c r="B238" s="62" t="s">
        <v>12942</v>
      </c>
      <c r="C238" s="71">
        <v>45398</v>
      </c>
      <c r="D238" s="75"/>
      <c r="E238" s="62" t="s">
        <v>3073</v>
      </c>
      <c r="F238" s="61" t="s">
        <v>11112</v>
      </c>
      <c r="G238" s="5"/>
      <c r="H238" s="5"/>
      <c r="I238" s="5"/>
      <c r="J238" s="5"/>
    </row>
    <row r="239" spans="1:10" ht="14.1" customHeight="1" thickBot="1" x14ac:dyDescent="0.25">
      <c r="A239" s="75"/>
      <c r="B239" s="62" t="s">
        <v>1786</v>
      </c>
      <c r="C239" s="60">
        <f>IF(C238="","",IF(AND(MONTH(C238)&gt;=1,MONTH(C238)&lt;=3),1,IF(AND(MONTH(C238)&gt;=4,MONTH(C238)&lt;=6),2,IF(AND(MONTH(C238)&gt;=7,MONTH(C238)&lt;=9),3,4))))</f>
        <v>2</v>
      </c>
      <c r="D239" s="75"/>
      <c r="E239" s="62" t="s">
        <v>13192</v>
      </c>
      <c r="F239" s="61" t="s">
        <v>11112</v>
      </c>
      <c r="G239" s="5"/>
      <c r="H239" s="5"/>
      <c r="I239" s="5"/>
      <c r="J239" s="5"/>
    </row>
    <row r="240" spans="1:10" ht="14.1" customHeight="1" thickBot="1" x14ac:dyDescent="0.25">
      <c r="A240" s="5"/>
      <c r="B240" s="5"/>
      <c r="C240" s="5"/>
      <c r="D240" s="5"/>
      <c r="E240" s="5"/>
      <c r="F240" s="5"/>
      <c r="G240" s="5"/>
      <c r="H240" s="5"/>
      <c r="I240" s="5"/>
      <c r="J240" s="5"/>
    </row>
    <row r="241" spans="1:10" ht="14.1" customHeight="1" thickBot="1" x14ac:dyDescent="0.25">
      <c r="A241" s="67" t="s">
        <v>15735</v>
      </c>
      <c r="B241" s="67" t="s">
        <v>16146</v>
      </c>
      <c r="C241" s="67" t="s">
        <v>15641</v>
      </c>
      <c r="D241" s="67" t="s">
        <v>15251</v>
      </c>
      <c r="E241" s="67" t="s">
        <v>6932</v>
      </c>
      <c r="F241" s="67" t="s">
        <v>15280</v>
      </c>
      <c r="G241" s="5"/>
      <c r="H241" s="5"/>
      <c r="I241" s="5"/>
      <c r="J241" s="5"/>
    </row>
    <row r="242" spans="1:10" ht="13.5" customHeight="1" x14ac:dyDescent="0.2">
      <c r="A242" s="63">
        <v>50131701</v>
      </c>
      <c r="B242" s="64" t="str">
        <f ca="1">IFERROR(INDEX(UNSPSCDes,MATCH(INDIRECT(ADDRESS(ROW(),COLUMN()-1,4)),UNSPSCCode,0)),"")</f>
        <v>Productos de leche o mantequilla frescos</v>
      </c>
      <c r="C242" s="63" t="s">
        <v>1449</v>
      </c>
      <c r="D242" s="63">
        <v>10000</v>
      </c>
      <c r="E242" s="66">
        <v>65</v>
      </c>
      <c r="F242" s="65">
        <f ca="1">INDIRECT(ADDRESS(ROW(),COLUMN()-2,4))*INDIRECT(ADDRESS(ROW(),COLUMN()-1,4))</f>
        <v>650000</v>
      </c>
      <c r="G242" s="5"/>
      <c r="H242" s="5"/>
      <c r="I242" s="5"/>
      <c r="J242" s="5"/>
    </row>
    <row r="243" spans="1:10" ht="14.1" customHeight="1" x14ac:dyDescent="0.2">
      <c r="A243" s="5"/>
      <c r="B243" s="5"/>
      <c r="C243" s="5"/>
      <c r="D243" s="5"/>
      <c r="E243" s="68" t="s">
        <v>12550</v>
      </c>
      <c r="F243" s="69">
        <f ca="1">SUM(Table340[MONTO TOTAL ESTIMADO])</f>
        <v>650000</v>
      </c>
      <c r="G243" s="5"/>
      <c r="H243" s="5" t="str">
        <f>C235</f>
        <v>Bienes</v>
      </c>
      <c r="I243" s="5" t="str">
        <f>E235</f>
        <v>No</v>
      </c>
      <c r="J243" s="5" t="str">
        <f>D235</f>
        <v>Compras Menores</v>
      </c>
    </row>
    <row r="244" spans="1:10" ht="14.1" customHeight="1" thickBot="1" x14ac:dyDescent="0.3"/>
    <row r="245" spans="1:10" ht="33.75" customHeight="1" thickBot="1" x14ac:dyDescent="0.25">
      <c r="A245" s="59" t="s">
        <v>16382</v>
      </c>
      <c r="B245" s="59" t="s">
        <v>161</v>
      </c>
      <c r="C245" s="59" t="s">
        <v>11724</v>
      </c>
      <c r="D245" s="59" t="s">
        <v>14377</v>
      </c>
      <c r="E245" s="59" t="s">
        <v>10962</v>
      </c>
      <c r="F245" s="59" t="s">
        <v>11095</v>
      </c>
      <c r="G245" s="5"/>
      <c r="H245" s="5"/>
      <c r="I245" s="5"/>
      <c r="J245" s="5"/>
    </row>
    <row r="246" spans="1:10" ht="13.5" customHeight="1" thickBot="1" x14ac:dyDescent="0.25">
      <c r="A246" s="61" t="s">
        <v>18917</v>
      </c>
      <c r="B246" s="61" t="s">
        <v>18859</v>
      </c>
      <c r="C246" s="61" t="s">
        <v>17798</v>
      </c>
      <c r="D246" s="61" t="s">
        <v>17483</v>
      </c>
      <c r="E246" s="61" t="s">
        <v>6033</v>
      </c>
      <c r="F246" s="61"/>
      <c r="G246" s="5"/>
      <c r="H246" s="5"/>
      <c r="I246" s="5"/>
      <c r="J246" s="5"/>
    </row>
    <row r="247" spans="1:10" ht="14.1" customHeight="1" thickBot="1" x14ac:dyDescent="0.25">
      <c r="A247" s="74" t="s">
        <v>14827</v>
      </c>
      <c r="B247" s="62" t="s">
        <v>8529</v>
      </c>
      <c r="C247" s="71">
        <v>45315</v>
      </c>
      <c r="D247" s="74" t="s">
        <v>9386</v>
      </c>
      <c r="E247" s="62" t="s">
        <v>13093</v>
      </c>
      <c r="F247" s="61" t="s">
        <v>3080</v>
      </c>
      <c r="G247" s="5"/>
      <c r="H247" s="5"/>
      <c r="I247" s="5"/>
      <c r="J247" s="5"/>
    </row>
    <row r="248" spans="1:10" ht="14.1" customHeight="1" thickBot="1" x14ac:dyDescent="0.25">
      <c r="A248" s="75"/>
      <c r="B248" s="62" t="s">
        <v>1786</v>
      </c>
      <c r="C248" s="60">
        <f>IF(C247="","",IF(AND(MONTH(C247)&gt;=1,MONTH(C247)&lt;=3),1,IF(AND(MONTH(C247)&gt;=4,MONTH(C247)&lt;=6),2,IF(AND(MONTH(C247)&gt;=7,MONTH(C247)&lt;=9),3,4))))</f>
        <v>1</v>
      </c>
      <c r="D248" s="75"/>
      <c r="E248" s="62" t="s">
        <v>2417</v>
      </c>
      <c r="F248" s="61" t="s">
        <v>11112</v>
      </c>
      <c r="G248" s="5"/>
      <c r="H248" s="5"/>
      <c r="I248" s="5"/>
      <c r="J248" s="5"/>
    </row>
    <row r="249" spans="1:10" ht="14.1" customHeight="1" thickBot="1" x14ac:dyDescent="0.25">
      <c r="A249" s="75"/>
      <c r="B249" s="62" t="s">
        <v>12942</v>
      </c>
      <c r="C249" s="71">
        <v>45321</v>
      </c>
      <c r="D249" s="75"/>
      <c r="E249" s="62" t="s">
        <v>3073</v>
      </c>
      <c r="F249" s="61" t="s">
        <v>11112</v>
      </c>
      <c r="G249" s="5"/>
      <c r="H249" s="5"/>
      <c r="I249" s="5"/>
      <c r="J249" s="5"/>
    </row>
    <row r="250" spans="1:10" ht="14.1" customHeight="1" thickBot="1" x14ac:dyDescent="0.25">
      <c r="A250" s="75"/>
      <c r="B250" s="62" t="s">
        <v>1786</v>
      </c>
      <c r="C250" s="60">
        <f>IF(C249="","",IF(AND(MONTH(C249)&gt;=1,MONTH(C249)&lt;=3),1,IF(AND(MONTH(C249)&gt;=4,MONTH(C249)&lt;=6),2,IF(AND(MONTH(C249)&gt;=7,MONTH(C249)&lt;=9),3,4))))</f>
        <v>1</v>
      </c>
      <c r="D250" s="75"/>
      <c r="E250" s="62" t="s">
        <v>13192</v>
      </c>
      <c r="F250" s="61" t="s">
        <v>11112</v>
      </c>
      <c r="G250" s="5"/>
      <c r="H250" s="5"/>
      <c r="I250" s="5"/>
      <c r="J250" s="5"/>
    </row>
    <row r="251" spans="1:10" ht="14.1" customHeight="1" thickBot="1" x14ac:dyDescent="0.25">
      <c r="A251" s="5"/>
      <c r="B251" s="5"/>
      <c r="C251" s="5"/>
      <c r="D251" s="5"/>
      <c r="E251" s="5"/>
      <c r="F251" s="5"/>
      <c r="G251" s="5"/>
      <c r="H251" s="5"/>
      <c r="I251" s="5"/>
      <c r="J251" s="5"/>
    </row>
    <row r="252" spans="1:10" ht="14.1" customHeight="1" thickBot="1" x14ac:dyDescent="0.25">
      <c r="A252" s="67" t="s">
        <v>15735</v>
      </c>
      <c r="B252" s="67" t="s">
        <v>16146</v>
      </c>
      <c r="C252" s="67" t="s">
        <v>15641</v>
      </c>
      <c r="D252" s="67" t="s">
        <v>15251</v>
      </c>
      <c r="E252" s="67" t="s">
        <v>6932</v>
      </c>
      <c r="F252" s="67" t="s">
        <v>15280</v>
      </c>
      <c r="G252" s="5"/>
      <c r="H252" s="5"/>
      <c r="I252" s="5"/>
      <c r="J252" s="5"/>
    </row>
    <row r="253" spans="1:10" ht="13.5" customHeight="1" x14ac:dyDescent="0.2">
      <c r="A253" s="63">
        <v>50221002</v>
      </c>
      <c r="B253" s="64" t="str">
        <f ca="1">IFERROR(INDEX(UNSPSCDes,MATCH(INDIRECT(ADDRESS(ROW(),COLUMN()-1,4)),UNSPSCCode,0)),"")</f>
        <v>Harina</v>
      </c>
      <c r="C253" s="63" t="s">
        <v>1449</v>
      </c>
      <c r="D253" s="63">
        <v>66000</v>
      </c>
      <c r="E253" s="66">
        <v>25</v>
      </c>
      <c r="F253" s="65">
        <f ca="1">INDIRECT(ADDRESS(ROW(),COLUMN()-2,4))*INDIRECT(ADDRESS(ROW(),COLUMN()-1,4))</f>
        <v>1650000</v>
      </c>
      <c r="G253" s="5"/>
      <c r="H253" s="5"/>
      <c r="I253" s="5"/>
      <c r="J253" s="5"/>
    </row>
    <row r="254" spans="1:10" ht="14.1" customHeight="1" x14ac:dyDescent="0.2">
      <c r="A254" s="5"/>
      <c r="B254" s="5"/>
      <c r="C254" s="5"/>
      <c r="D254" s="5"/>
      <c r="E254" s="68" t="s">
        <v>12550</v>
      </c>
      <c r="F254" s="69">
        <f ca="1">SUM(Table343[MONTO TOTAL ESTIMADO])</f>
        <v>1650000</v>
      </c>
      <c r="G254" s="5"/>
      <c r="H254" s="5" t="str">
        <f>C246</f>
        <v>Bienes</v>
      </c>
      <c r="I254" s="5" t="str">
        <f>E246</f>
        <v>MIPYME Mujeres</v>
      </c>
      <c r="J254" s="5" t="str">
        <f>D246</f>
        <v>Compras Menores</v>
      </c>
    </row>
    <row r="255" spans="1:10" ht="14.1" customHeight="1" thickBot="1" x14ac:dyDescent="0.3"/>
    <row r="256" spans="1:10" ht="33.75" customHeight="1" thickBot="1" x14ac:dyDescent="0.25">
      <c r="A256" s="59" t="s">
        <v>16382</v>
      </c>
      <c r="B256" s="59" t="s">
        <v>161</v>
      </c>
      <c r="C256" s="59" t="s">
        <v>11724</v>
      </c>
      <c r="D256" s="59" t="s">
        <v>14377</v>
      </c>
      <c r="E256" s="59" t="s">
        <v>10962</v>
      </c>
      <c r="F256" s="59" t="s">
        <v>11095</v>
      </c>
      <c r="G256" s="5"/>
      <c r="H256" s="5"/>
      <c r="I256" s="5"/>
      <c r="J256" s="5"/>
    </row>
    <row r="257" spans="1:10" ht="14.1" customHeight="1" thickBot="1" x14ac:dyDescent="0.25">
      <c r="A257" s="61" t="s">
        <v>18860</v>
      </c>
      <c r="B257" s="61" t="s">
        <v>18861</v>
      </c>
      <c r="C257" s="61" t="s">
        <v>17798</v>
      </c>
      <c r="D257" s="61" t="s">
        <v>17483</v>
      </c>
      <c r="E257" s="61" t="s">
        <v>6033</v>
      </c>
      <c r="F257" s="61"/>
      <c r="G257" s="5"/>
      <c r="H257" s="5"/>
      <c r="I257" s="5"/>
      <c r="J257" s="5"/>
    </row>
    <row r="258" spans="1:10" ht="14.1" customHeight="1" thickBot="1" x14ac:dyDescent="0.25">
      <c r="A258" s="74" t="s">
        <v>14827</v>
      </c>
      <c r="B258" s="62" t="s">
        <v>8529</v>
      </c>
      <c r="C258" s="71">
        <v>45392</v>
      </c>
      <c r="D258" s="74" t="s">
        <v>9386</v>
      </c>
      <c r="E258" s="62" t="s">
        <v>13093</v>
      </c>
      <c r="F258" s="61" t="s">
        <v>3080</v>
      </c>
      <c r="G258" s="5"/>
      <c r="H258" s="5"/>
      <c r="I258" s="5"/>
      <c r="J258" s="5"/>
    </row>
    <row r="259" spans="1:10" ht="14.1" customHeight="1" thickBot="1" x14ac:dyDescent="0.25">
      <c r="A259" s="75"/>
      <c r="B259" s="62" t="s">
        <v>1786</v>
      </c>
      <c r="C259" s="60">
        <f>IF(C258="","",IF(AND(MONTH(C258)&gt;=1,MONTH(C258)&lt;=3),1,IF(AND(MONTH(C258)&gt;=4,MONTH(C258)&lt;=6),2,IF(AND(MONTH(C258)&gt;=7,MONTH(C258)&lt;=9),3,4))))</f>
        <v>2</v>
      </c>
      <c r="D259" s="75"/>
      <c r="E259" s="62" t="s">
        <v>2417</v>
      </c>
      <c r="F259" s="61" t="s">
        <v>11112</v>
      </c>
      <c r="G259" s="5"/>
      <c r="H259" s="5"/>
      <c r="I259" s="5"/>
      <c r="J259" s="5"/>
    </row>
    <row r="260" spans="1:10" ht="14.1" customHeight="1" thickBot="1" x14ac:dyDescent="0.25">
      <c r="A260" s="75"/>
      <c r="B260" s="62" t="s">
        <v>12942</v>
      </c>
      <c r="C260" s="71">
        <v>45397</v>
      </c>
      <c r="D260" s="75"/>
      <c r="E260" s="62" t="s">
        <v>3073</v>
      </c>
      <c r="F260" s="61" t="s">
        <v>11112</v>
      </c>
      <c r="G260" s="5"/>
      <c r="H260" s="5"/>
      <c r="I260" s="5"/>
      <c r="J260" s="5"/>
    </row>
    <row r="261" spans="1:10" ht="14.1" customHeight="1" thickBot="1" x14ac:dyDescent="0.25">
      <c r="A261" s="75"/>
      <c r="B261" s="62" t="s">
        <v>1786</v>
      </c>
      <c r="C261" s="60">
        <f>IF(C260="","",IF(AND(MONTH(C260)&gt;=1,MONTH(C260)&lt;=3),1,IF(AND(MONTH(C260)&gt;=4,MONTH(C260)&lt;=6),2,IF(AND(MONTH(C260)&gt;=7,MONTH(C260)&lt;=9),3,4))))</f>
        <v>2</v>
      </c>
      <c r="D261" s="75"/>
      <c r="E261" s="62" t="s">
        <v>13192</v>
      </c>
      <c r="F261" s="61" t="s">
        <v>11112</v>
      </c>
      <c r="G261" s="5"/>
      <c r="H261" s="5"/>
      <c r="I261" s="5"/>
      <c r="J261" s="5"/>
    </row>
    <row r="262" spans="1:10" ht="14.1" customHeight="1" thickBot="1" x14ac:dyDescent="0.25">
      <c r="A262" s="5"/>
      <c r="B262" s="5"/>
      <c r="C262" s="5"/>
      <c r="D262" s="5"/>
      <c r="E262" s="5"/>
      <c r="F262" s="5"/>
      <c r="G262" s="5"/>
      <c r="H262" s="5"/>
      <c r="I262" s="5"/>
      <c r="J262" s="5"/>
    </row>
    <row r="263" spans="1:10" ht="14.1" customHeight="1" thickBot="1" x14ac:dyDescent="0.25">
      <c r="A263" s="67" t="s">
        <v>15735</v>
      </c>
      <c r="B263" s="67" t="s">
        <v>16146</v>
      </c>
      <c r="C263" s="67" t="s">
        <v>15641</v>
      </c>
      <c r="D263" s="67" t="s">
        <v>15251</v>
      </c>
      <c r="E263" s="67" t="s">
        <v>6932</v>
      </c>
      <c r="F263" s="67" t="s">
        <v>15280</v>
      </c>
      <c r="G263" s="5"/>
      <c r="H263" s="5"/>
      <c r="I263" s="5"/>
      <c r="J263" s="5"/>
    </row>
    <row r="264" spans="1:10" ht="13.5" customHeight="1" x14ac:dyDescent="0.2">
      <c r="A264" s="63">
        <v>50221002</v>
      </c>
      <c r="B264" s="64" t="str">
        <f ca="1">IFERROR(INDEX(UNSPSCDes,MATCH(INDIRECT(ADDRESS(ROW(),COLUMN()-1,4)),UNSPSCCode,0)),"")</f>
        <v>Harina</v>
      </c>
      <c r="C264" s="63" t="s">
        <v>1449</v>
      </c>
      <c r="D264" s="63">
        <v>66000</v>
      </c>
      <c r="E264" s="66">
        <v>25</v>
      </c>
      <c r="F264" s="65">
        <f ca="1">INDIRECT(ADDRESS(ROW(),COLUMN()-2,4))*INDIRECT(ADDRESS(ROW(),COLUMN()-1,4))</f>
        <v>1650000</v>
      </c>
      <c r="G264" s="5"/>
      <c r="H264" s="5"/>
      <c r="I264" s="5"/>
      <c r="J264" s="5"/>
    </row>
    <row r="265" spans="1:10" ht="14.1" customHeight="1" x14ac:dyDescent="0.2">
      <c r="A265" s="5"/>
      <c r="B265" s="5"/>
      <c r="C265" s="5"/>
      <c r="D265" s="5"/>
      <c r="E265" s="68" t="s">
        <v>12550</v>
      </c>
      <c r="F265" s="69">
        <f ca="1">SUM(Table344[MONTO TOTAL ESTIMADO])</f>
        <v>1650000</v>
      </c>
      <c r="G265" s="5"/>
      <c r="H265" s="5" t="str">
        <f>C257</f>
        <v>Bienes</v>
      </c>
      <c r="I265" s="5" t="str">
        <f>E257</f>
        <v>MIPYME Mujeres</v>
      </c>
      <c r="J265" s="5" t="str">
        <f>D257</f>
        <v>Compras Menores</v>
      </c>
    </row>
    <row r="266" spans="1:10" ht="14.1" customHeight="1" thickBot="1" x14ac:dyDescent="0.3"/>
    <row r="267" spans="1:10" ht="33.75" customHeight="1" thickBot="1" x14ac:dyDescent="0.25">
      <c r="A267" s="59" t="s">
        <v>16382</v>
      </c>
      <c r="B267" s="59" t="s">
        <v>161</v>
      </c>
      <c r="C267" s="59" t="s">
        <v>11724</v>
      </c>
      <c r="D267" s="59" t="s">
        <v>14377</v>
      </c>
      <c r="E267" s="59" t="s">
        <v>10962</v>
      </c>
      <c r="F267" s="59" t="s">
        <v>11095</v>
      </c>
      <c r="G267" s="5"/>
      <c r="H267" s="5"/>
      <c r="I267" s="5"/>
      <c r="J267" s="5"/>
    </row>
    <row r="268" spans="1:10" ht="13.5" customHeight="1" thickBot="1" x14ac:dyDescent="0.25">
      <c r="A268" s="61" t="s">
        <v>18918</v>
      </c>
      <c r="B268" s="61" t="s">
        <v>18862</v>
      </c>
      <c r="C268" s="61" t="s">
        <v>17798</v>
      </c>
      <c r="D268" s="61" t="s">
        <v>17483</v>
      </c>
      <c r="E268" s="61" t="s">
        <v>17854</v>
      </c>
      <c r="F268" s="61"/>
      <c r="G268" s="5"/>
      <c r="H268" s="5"/>
      <c r="I268" s="5"/>
      <c r="J268" s="5"/>
    </row>
    <row r="269" spans="1:10" ht="14.1" customHeight="1" thickBot="1" x14ac:dyDescent="0.25">
      <c r="A269" s="74" t="s">
        <v>14827</v>
      </c>
      <c r="B269" s="62" t="s">
        <v>8529</v>
      </c>
      <c r="C269" s="71">
        <v>45392</v>
      </c>
      <c r="D269" s="74" t="s">
        <v>9386</v>
      </c>
      <c r="E269" s="62" t="s">
        <v>13093</v>
      </c>
      <c r="F269" s="61" t="s">
        <v>3080</v>
      </c>
      <c r="G269" s="5"/>
      <c r="H269" s="5"/>
      <c r="I269" s="5"/>
      <c r="J269" s="5"/>
    </row>
    <row r="270" spans="1:10" ht="14.1" customHeight="1" thickBot="1" x14ac:dyDescent="0.25">
      <c r="A270" s="75"/>
      <c r="B270" s="62" t="s">
        <v>1786</v>
      </c>
      <c r="C270" s="60">
        <f>IF(C269="","",IF(AND(MONTH(C269)&gt;=1,MONTH(C269)&lt;=3),1,IF(AND(MONTH(C269)&gt;=4,MONTH(C269)&lt;=6),2,IF(AND(MONTH(C269)&gt;=7,MONTH(C269)&lt;=9),3,4))))</f>
        <v>2</v>
      </c>
      <c r="D270" s="75"/>
      <c r="E270" s="62" t="s">
        <v>2417</v>
      </c>
      <c r="F270" s="61" t="s">
        <v>11112</v>
      </c>
      <c r="G270" s="5"/>
      <c r="H270" s="5"/>
      <c r="I270" s="5"/>
      <c r="J270" s="5"/>
    </row>
    <row r="271" spans="1:10" ht="14.1" customHeight="1" thickBot="1" x14ac:dyDescent="0.25">
      <c r="A271" s="75"/>
      <c r="B271" s="62" t="s">
        <v>12942</v>
      </c>
      <c r="C271" s="71">
        <v>45398</v>
      </c>
      <c r="D271" s="75"/>
      <c r="E271" s="62" t="s">
        <v>3073</v>
      </c>
      <c r="F271" s="61" t="s">
        <v>11112</v>
      </c>
      <c r="G271" s="5"/>
      <c r="H271" s="5"/>
      <c r="I271" s="5"/>
      <c r="J271" s="5"/>
    </row>
    <row r="272" spans="1:10" ht="14.1" customHeight="1" thickBot="1" x14ac:dyDescent="0.25">
      <c r="A272" s="75"/>
      <c r="B272" s="62" t="s">
        <v>1786</v>
      </c>
      <c r="C272" s="60">
        <f>IF(C271="","",IF(AND(MONTH(C271)&gt;=1,MONTH(C271)&lt;=3),1,IF(AND(MONTH(C271)&gt;=4,MONTH(C271)&lt;=6),2,IF(AND(MONTH(C271)&gt;=7,MONTH(C271)&lt;=9),3,4))))</f>
        <v>2</v>
      </c>
      <c r="D272" s="75"/>
      <c r="E272" s="62" t="s">
        <v>13192</v>
      </c>
      <c r="F272" s="61" t="s">
        <v>11112</v>
      </c>
      <c r="G272" s="5"/>
      <c r="H272" s="5"/>
      <c r="I272" s="5"/>
      <c r="J272" s="5"/>
    </row>
    <row r="273" spans="1:10" ht="14.1" customHeight="1" thickBot="1" x14ac:dyDescent="0.25">
      <c r="A273" s="5"/>
      <c r="B273" s="5"/>
      <c r="C273" s="5"/>
      <c r="D273" s="5"/>
      <c r="E273" s="5"/>
      <c r="F273" s="5"/>
      <c r="G273" s="5"/>
      <c r="H273" s="5"/>
      <c r="I273" s="5"/>
      <c r="J273" s="5"/>
    </row>
    <row r="274" spans="1:10" ht="14.1" customHeight="1" thickBot="1" x14ac:dyDescent="0.25">
      <c r="A274" s="67" t="s">
        <v>15735</v>
      </c>
      <c r="B274" s="67" t="s">
        <v>16146</v>
      </c>
      <c r="C274" s="67" t="s">
        <v>15641</v>
      </c>
      <c r="D274" s="67" t="s">
        <v>15251</v>
      </c>
      <c r="E274" s="67" t="s">
        <v>6932</v>
      </c>
      <c r="F274" s="67" t="s">
        <v>15280</v>
      </c>
      <c r="G274" s="5"/>
      <c r="H274" s="5"/>
      <c r="I274" s="5"/>
      <c r="J274" s="5"/>
    </row>
    <row r="275" spans="1:10" ht="13.5" customHeight="1" x14ac:dyDescent="0.2">
      <c r="A275" s="63">
        <v>50112003</v>
      </c>
      <c r="B275" s="64" t="str">
        <f ca="1">IFERROR(INDEX(UNSPSCDes,MATCH(INDIRECT(ADDRESS(ROW(),COLUMN()-1,4)),UNSPSCCode,0)),"")</f>
        <v>Carnes procesadas y preparadas estable sin refrigerar</v>
      </c>
      <c r="C275" s="63" t="s">
        <v>1449</v>
      </c>
      <c r="D275" s="63">
        <v>24000</v>
      </c>
      <c r="E275" s="66">
        <v>70</v>
      </c>
      <c r="F275" s="65">
        <f ca="1">INDIRECT(ADDRESS(ROW(),COLUMN()-2,4))*INDIRECT(ADDRESS(ROW(),COLUMN()-1,4))</f>
        <v>1680000</v>
      </c>
      <c r="G275" s="5"/>
      <c r="H275" s="5"/>
      <c r="I275" s="5"/>
      <c r="J275" s="5"/>
    </row>
    <row r="276" spans="1:10" ht="14.1" customHeight="1" x14ac:dyDescent="0.2">
      <c r="A276" s="5"/>
      <c r="B276" s="5"/>
      <c r="C276" s="5"/>
      <c r="D276" s="5"/>
      <c r="E276" s="68" t="s">
        <v>12550</v>
      </c>
      <c r="F276" s="69">
        <f ca="1">SUM(Table347[MONTO TOTAL ESTIMADO])</f>
        <v>1680000</v>
      </c>
      <c r="G276" s="5"/>
      <c r="H276" s="5" t="str">
        <f>C268</f>
        <v>Bienes</v>
      </c>
      <c r="I276" s="5" t="str">
        <f>E268</f>
        <v>No</v>
      </c>
      <c r="J276" s="5" t="str">
        <f>D268</f>
        <v>Compras Menores</v>
      </c>
    </row>
    <row r="277" spans="1:10" ht="14.1" customHeight="1" thickBot="1" x14ac:dyDescent="0.3"/>
    <row r="278" spans="1:10" ht="33.75" customHeight="1" thickBot="1" x14ac:dyDescent="0.25">
      <c r="A278" s="59" t="s">
        <v>16382</v>
      </c>
      <c r="B278" s="59" t="s">
        <v>161</v>
      </c>
      <c r="C278" s="59" t="s">
        <v>11724</v>
      </c>
      <c r="D278" s="59" t="s">
        <v>14377</v>
      </c>
      <c r="E278" s="59" t="s">
        <v>10962</v>
      </c>
      <c r="F278" s="59" t="s">
        <v>11095</v>
      </c>
      <c r="G278" s="5"/>
      <c r="H278" s="5"/>
      <c r="I278" s="5"/>
      <c r="J278" s="5"/>
    </row>
    <row r="279" spans="1:10" ht="14.1" customHeight="1" thickBot="1" x14ac:dyDescent="0.25">
      <c r="A279" s="61" t="s">
        <v>18863</v>
      </c>
      <c r="B279" s="61" t="s">
        <v>18864</v>
      </c>
      <c r="C279" s="61" t="s">
        <v>17798</v>
      </c>
      <c r="D279" s="61" t="s">
        <v>17483</v>
      </c>
      <c r="E279" s="61" t="s">
        <v>8855</v>
      </c>
      <c r="F279" s="61"/>
      <c r="G279" s="5"/>
      <c r="H279" s="5"/>
      <c r="I279" s="5"/>
      <c r="J279" s="5"/>
    </row>
    <row r="280" spans="1:10" ht="14.1" customHeight="1" thickBot="1" x14ac:dyDescent="0.25">
      <c r="A280" s="74" t="s">
        <v>14827</v>
      </c>
      <c r="B280" s="62" t="s">
        <v>8529</v>
      </c>
      <c r="C280" s="71">
        <v>45392</v>
      </c>
      <c r="D280" s="74" t="s">
        <v>9386</v>
      </c>
      <c r="E280" s="62" t="s">
        <v>13093</v>
      </c>
      <c r="F280" s="61" t="s">
        <v>3080</v>
      </c>
      <c r="G280" s="5"/>
      <c r="H280" s="5"/>
      <c r="I280" s="5"/>
      <c r="J280" s="5"/>
    </row>
    <row r="281" spans="1:10" ht="14.1" customHeight="1" thickBot="1" x14ac:dyDescent="0.25">
      <c r="A281" s="75"/>
      <c r="B281" s="62" t="s">
        <v>1786</v>
      </c>
      <c r="C281" s="60">
        <f>IF(C280="","",IF(AND(MONTH(C280)&gt;=1,MONTH(C280)&lt;=3),1,IF(AND(MONTH(C280)&gt;=4,MONTH(C280)&lt;=6),2,IF(AND(MONTH(C280)&gt;=7,MONTH(C280)&lt;=9),3,4))))</f>
        <v>2</v>
      </c>
      <c r="D281" s="75"/>
      <c r="E281" s="62" t="s">
        <v>2417</v>
      </c>
      <c r="F281" s="61" t="s">
        <v>11112</v>
      </c>
      <c r="G281" s="5"/>
      <c r="H281" s="5"/>
      <c r="I281" s="5"/>
      <c r="J281" s="5"/>
    </row>
    <row r="282" spans="1:10" ht="14.1" customHeight="1" thickBot="1" x14ac:dyDescent="0.25">
      <c r="A282" s="75"/>
      <c r="B282" s="62" t="s">
        <v>12942</v>
      </c>
      <c r="C282" s="71">
        <v>45405</v>
      </c>
      <c r="D282" s="75"/>
      <c r="E282" s="62" t="s">
        <v>3073</v>
      </c>
      <c r="F282" s="61" t="s">
        <v>11112</v>
      </c>
      <c r="G282" s="5"/>
      <c r="H282" s="5"/>
      <c r="I282" s="5"/>
      <c r="J282" s="5"/>
    </row>
    <row r="283" spans="1:10" ht="14.1" customHeight="1" thickBot="1" x14ac:dyDescent="0.25">
      <c r="A283" s="75"/>
      <c r="B283" s="62" t="s">
        <v>1786</v>
      </c>
      <c r="C283" s="60">
        <f>IF(C282="","",IF(AND(MONTH(C282)&gt;=1,MONTH(C282)&lt;=3),1,IF(AND(MONTH(C282)&gt;=4,MONTH(C282)&lt;=6),2,IF(AND(MONTH(C282)&gt;=7,MONTH(C282)&lt;=9),3,4))))</f>
        <v>2</v>
      </c>
      <c r="D283" s="75"/>
      <c r="E283" s="62" t="s">
        <v>13192</v>
      </c>
      <c r="F283" s="61" t="s">
        <v>11112</v>
      </c>
      <c r="G283" s="5"/>
      <c r="H283" s="5"/>
      <c r="I283" s="5"/>
      <c r="J283" s="5"/>
    </row>
    <row r="284" spans="1:10" ht="14.1" customHeight="1" thickBot="1" x14ac:dyDescent="0.25">
      <c r="A284" s="5"/>
      <c r="B284" s="5"/>
      <c r="C284" s="5"/>
      <c r="D284" s="5"/>
      <c r="E284" s="5"/>
      <c r="F284" s="5"/>
      <c r="G284" s="5"/>
      <c r="H284" s="5"/>
      <c r="I284" s="5"/>
      <c r="J284" s="5"/>
    </row>
    <row r="285" spans="1:10" ht="14.1" customHeight="1" thickBot="1" x14ac:dyDescent="0.25">
      <c r="A285" s="67" t="s">
        <v>15735</v>
      </c>
      <c r="B285" s="67" t="s">
        <v>16146</v>
      </c>
      <c r="C285" s="67" t="s">
        <v>15641</v>
      </c>
      <c r="D285" s="67" t="s">
        <v>15251</v>
      </c>
      <c r="E285" s="67" t="s">
        <v>6932</v>
      </c>
      <c r="F285" s="67" t="s">
        <v>15280</v>
      </c>
      <c r="G285" s="5"/>
      <c r="H285" s="5"/>
      <c r="I285" s="5"/>
      <c r="J285" s="5"/>
    </row>
    <row r="286" spans="1:10" ht="13.5" customHeight="1" x14ac:dyDescent="0.2">
      <c r="A286" s="63">
        <v>50181906</v>
      </c>
      <c r="B286" s="64" t="str">
        <f ca="1">IFERROR(INDEX(UNSPSCDes,MATCH(INDIRECT(ADDRESS(ROW(),COLUMN()-1,4)),UNSPSCCode,0)),"")</f>
        <v>Pan de repisa</v>
      </c>
      <c r="C286" s="63" t="s">
        <v>1449</v>
      </c>
      <c r="D286" s="63">
        <v>21000</v>
      </c>
      <c r="E286" s="66">
        <v>50</v>
      </c>
      <c r="F286" s="65">
        <f ca="1">INDIRECT(ADDRESS(ROW(),COLUMN()-2,4))*INDIRECT(ADDRESS(ROW(),COLUMN()-1,4))</f>
        <v>1050000</v>
      </c>
      <c r="G286" s="5"/>
      <c r="H286" s="5"/>
      <c r="I286" s="5"/>
      <c r="J286" s="5"/>
    </row>
    <row r="287" spans="1:10" ht="14.1" customHeight="1" x14ac:dyDescent="0.2">
      <c r="A287" s="5"/>
      <c r="B287" s="5"/>
      <c r="C287" s="5"/>
      <c r="D287" s="5"/>
      <c r="E287" s="68" t="s">
        <v>12550</v>
      </c>
      <c r="F287" s="69">
        <f ca="1">SUM(Table350[MONTO TOTAL ESTIMADO])</f>
        <v>1050000</v>
      </c>
      <c r="G287" s="5"/>
      <c r="H287" s="5" t="str">
        <f>C279</f>
        <v>Bienes</v>
      </c>
      <c r="I287" s="5" t="str">
        <f>E279</f>
        <v>Sí</v>
      </c>
      <c r="J287" s="5" t="str">
        <f>D279</f>
        <v>Compras Menores</v>
      </c>
    </row>
    <row r="288" spans="1:10" ht="14.1" customHeight="1" thickBot="1" x14ac:dyDescent="0.3"/>
    <row r="289" spans="1:10" ht="33.75" customHeight="1" thickBot="1" x14ac:dyDescent="0.25">
      <c r="A289" s="59" t="s">
        <v>16382</v>
      </c>
      <c r="B289" s="59" t="s">
        <v>161</v>
      </c>
      <c r="C289" s="59" t="s">
        <v>11724</v>
      </c>
      <c r="D289" s="59" t="s">
        <v>14377</v>
      </c>
      <c r="E289" s="59" t="s">
        <v>10962</v>
      </c>
      <c r="F289" s="59" t="s">
        <v>11095</v>
      </c>
      <c r="G289" s="5"/>
      <c r="H289" s="5"/>
      <c r="I289" s="5"/>
      <c r="J289" s="5"/>
    </row>
    <row r="290" spans="1:10" ht="13.5" customHeight="1" thickBot="1" x14ac:dyDescent="0.25">
      <c r="A290" s="61" t="s">
        <v>18919</v>
      </c>
      <c r="B290" s="61" t="s">
        <v>18961</v>
      </c>
      <c r="C290" s="61" t="s">
        <v>17798</v>
      </c>
      <c r="D290" s="61" t="s">
        <v>2518</v>
      </c>
      <c r="E290" s="61" t="s">
        <v>17854</v>
      </c>
      <c r="F290" s="61"/>
      <c r="G290" s="5"/>
      <c r="H290" s="5"/>
      <c r="I290" s="5"/>
      <c r="J290" s="5"/>
    </row>
    <row r="291" spans="1:10" ht="14.1" customHeight="1" thickBot="1" x14ac:dyDescent="0.25">
      <c r="A291" s="74" t="s">
        <v>14827</v>
      </c>
      <c r="B291" s="62" t="s">
        <v>8529</v>
      </c>
      <c r="C291" s="71">
        <v>45476</v>
      </c>
      <c r="D291" s="74" t="s">
        <v>9386</v>
      </c>
      <c r="E291" s="62" t="s">
        <v>13093</v>
      </c>
      <c r="F291" s="61" t="s">
        <v>3080</v>
      </c>
      <c r="G291" s="5"/>
      <c r="H291" s="5"/>
      <c r="I291" s="5"/>
      <c r="J291" s="5"/>
    </row>
    <row r="292" spans="1:10" ht="14.1" customHeight="1" thickBot="1" x14ac:dyDescent="0.25">
      <c r="A292" s="75"/>
      <c r="B292" s="62" t="s">
        <v>1786</v>
      </c>
      <c r="C292" s="60">
        <f>IF(C291="","",IF(AND(MONTH(C291)&gt;=1,MONTH(C291)&lt;=3),1,IF(AND(MONTH(C291)&gt;=4,MONTH(C291)&lt;=6),2,IF(AND(MONTH(C291)&gt;=7,MONTH(C291)&lt;=9),3,4))))</f>
        <v>3</v>
      </c>
      <c r="D292" s="75"/>
      <c r="E292" s="62" t="s">
        <v>2417</v>
      </c>
      <c r="F292" s="61" t="s">
        <v>11112</v>
      </c>
      <c r="G292" s="5"/>
      <c r="H292" s="5"/>
      <c r="I292" s="5"/>
      <c r="J292" s="5"/>
    </row>
    <row r="293" spans="1:10" ht="14.1" customHeight="1" thickBot="1" x14ac:dyDescent="0.25">
      <c r="A293" s="75"/>
      <c r="B293" s="62" t="s">
        <v>12942</v>
      </c>
      <c r="C293" s="71">
        <v>45496</v>
      </c>
      <c r="D293" s="75"/>
      <c r="E293" s="62" t="s">
        <v>3073</v>
      </c>
      <c r="F293" s="61" t="s">
        <v>11112</v>
      </c>
      <c r="G293" s="5"/>
      <c r="H293" s="5"/>
      <c r="I293" s="5"/>
      <c r="J293" s="5"/>
    </row>
    <row r="294" spans="1:10" ht="14.1" customHeight="1" thickBot="1" x14ac:dyDescent="0.25">
      <c r="A294" s="75"/>
      <c r="B294" s="62" t="s">
        <v>1786</v>
      </c>
      <c r="C294" s="60">
        <f>IF(C293="","",IF(AND(MONTH(C293)&gt;=1,MONTH(C293)&lt;=3),1,IF(AND(MONTH(C293)&gt;=4,MONTH(C293)&lt;=6),2,IF(AND(MONTH(C293)&gt;=7,MONTH(C293)&lt;=9),3,4))))</f>
        <v>3</v>
      </c>
      <c r="D294" s="75"/>
      <c r="E294" s="62" t="s">
        <v>13192</v>
      </c>
      <c r="F294" s="61" t="s">
        <v>11112</v>
      </c>
      <c r="G294" s="5"/>
      <c r="H294" s="5"/>
      <c r="I294" s="5"/>
      <c r="J294" s="5"/>
    </row>
    <row r="295" spans="1:10" ht="14.1" customHeight="1" thickBot="1" x14ac:dyDescent="0.25">
      <c r="A295" s="5"/>
      <c r="B295" s="5"/>
      <c r="C295" s="5"/>
      <c r="D295" s="5"/>
      <c r="E295" s="5"/>
      <c r="F295" s="5"/>
      <c r="G295" s="5"/>
      <c r="H295" s="5"/>
      <c r="I295" s="5"/>
      <c r="J295" s="5"/>
    </row>
    <row r="296" spans="1:10" ht="14.1" customHeight="1" thickBot="1" x14ac:dyDescent="0.25">
      <c r="A296" s="67" t="s">
        <v>15735</v>
      </c>
      <c r="B296" s="67" t="s">
        <v>16146</v>
      </c>
      <c r="C296" s="67" t="s">
        <v>15641</v>
      </c>
      <c r="D296" s="67" t="s">
        <v>15251</v>
      </c>
      <c r="E296" s="67" t="s">
        <v>6932</v>
      </c>
      <c r="F296" s="67" t="s">
        <v>15280</v>
      </c>
      <c r="G296" s="5"/>
      <c r="H296" s="5"/>
      <c r="I296" s="5"/>
      <c r="J296" s="5"/>
    </row>
    <row r="297" spans="1:10" ht="14.1" customHeight="1" x14ac:dyDescent="0.2">
      <c r="A297" s="63">
        <v>50101538</v>
      </c>
      <c r="B297" s="64" t="str">
        <f t="shared" ref="B297:B303" ca="1" si="2">IFERROR(INDEX(UNSPSCDes,MATCH(INDIRECT(ADDRESS(ROW(),COLUMN()-1,4)),UNSPSCCode,0)),"")</f>
        <v>Verduras frescas</v>
      </c>
      <c r="C297" s="63" t="s">
        <v>15636</v>
      </c>
      <c r="D297" s="63">
        <v>5000</v>
      </c>
      <c r="E297" s="66">
        <v>130</v>
      </c>
      <c r="F297" s="65">
        <f t="shared" ref="F297:F303" ca="1" si="3">INDIRECT(ADDRESS(ROW(),COLUMN()-2,4))*INDIRECT(ADDRESS(ROW(),COLUMN()-1,4))</f>
        <v>650000</v>
      </c>
      <c r="G297" s="5"/>
      <c r="H297" s="5"/>
      <c r="I297" s="5"/>
      <c r="J297" s="5"/>
    </row>
    <row r="298" spans="1:10" ht="13.5" customHeight="1" x14ac:dyDescent="0.2">
      <c r="A298" s="63">
        <v>50221101</v>
      </c>
      <c r="B298" s="64" t="str">
        <f t="shared" ca="1" si="2"/>
        <v>Grano de cereal</v>
      </c>
      <c r="C298" s="63" t="s">
        <v>15636</v>
      </c>
      <c r="D298" s="63">
        <v>200000</v>
      </c>
      <c r="E298" s="66">
        <v>29</v>
      </c>
      <c r="F298" s="65">
        <f t="shared" ca="1" si="3"/>
        <v>5800000</v>
      </c>
      <c r="G298" s="5"/>
      <c r="H298" s="5"/>
      <c r="I298" s="5"/>
      <c r="J298" s="5"/>
    </row>
    <row r="299" spans="1:10" ht="13.5" customHeight="1" x14ac:dyDescent="0.2">
      <c r="A299" s="63">
        <v>50221001</v>
      </c>
      <c r="B299" s="64" t="str">
        <f t="shared" ca="1" si="2"/>
        <v>Granos</v>
      </c>
      <c r="C299" s="63" t="s">
        <v>15636</v>
      </c>
      <c r="D299" s="63">
        <v>10000</v>
      </c>
      <c r="E299" s="66">
        <v>55</v>
      </c>
      <c r="F299" s="65">
        <f t="shared" ca="1" si="3"/>
        <v>550000</v>
      </c>
      <c r="G299" s="5"/>
      <c r="H299" s="5"/>
      <c r="I299" s="5"/>
      <c r="J299" s="5"/>
    </row>
    <row r="300" spans="1:10" ht="13.5" customHeight="1" x14ac:dyDescent="0.2">
      <c r="A300" s="63">
        <v>50131606</v>
      </c>
      <c r="B300" s="64" t="str">
        <f t="shared" ca="1" si="2"/>
        <v>Huevos frescos</v>
      </c>
      <c r="C300" s="63" t="s">
        <v>4736</v>
      </c>
      <c r="D300" s="63">
        <v>10000</v>
      </c>
      <c r="E300" s="66">
        <v>190</v>
      </c>
      <c r="F300" s="65">
        <f t="shared" ca="1" si="3"/>
        <v>1900000</v>
      </c>
      <c r="G300" s="5"/>
      <c r="H300" s="5"/>
      <c r="I300" s="5"/>
      <c r="J300" s="5"/>
    </row>
    <row r="301" spans="1:10" ht="13.5" customHeight="1" x14ac:dyDescent="0.2">
      <c r="A301" s="63">
        <v>50111511</v>
      </c>
      <c r="B301" s="64" t="str">
        <f t="shared" ca="1" si="2"/>
        <v>Carne de ave o carne congelada</v>
      </c>
      <c r="C301" s="63" t="s">
        <v>15636</v>
      </c>
      <c r="D301" s="63">
        <v>50000</v>
      </c>
      <c r="E301" s="66">
        <v>70</v>
      </c>
      <c r="F301" s="65">
        <f t="shared" ca="1" si="3"/>
        <v>3500000</v>
      </c>
      <c r="G301" s="5"/>
      <c r="H301" s="5"/>
      <c r="I301" s="5"/>
      <c r="J301" s="5"/>
    </row>
    <row r="302" spans="1:10" ht="13.5" customHeight="1" x14ac:dyDescent="0.2">
      <c r="A302" s="63">
        <v>50151513</v>
      </c>
      <c r="B302" s="64" t="str">
        <f t="shared" ca="1" si="2"/>
        <v>Aceites vegetales o  de planta comestibles</v>
      </c>
      <c r="C302" s="63" t="s">
        <v>1449</v>
      </c>
      <c r="D302" s="63">
        <v>1500</v>
      </c>
      <c r="E302" s="66">
        <v>350</v>
      </c>
      <c r="F302" s="65">
        <f t="shared" ca="1" si="3"/>
        <v>525000</v>
      </c>
      <c r="G302" s="5"/>
      <c r="H302" s="5"/>
      <c r="I302" s="5"/>
      <c r="J302" s="5"/>
    </row>
    <row r="303" spans="1:10" ht="13.5" customHeight="1" x14ac:dyDescent="0.2">
      <c r="A303" s="63">
        <v>50151513</v>
      </c>
      <c r="B303" s="64" t="str">
        <f t="shared" ca="1" si="2"/>
        <v>Aceites vegetales o  de planta comestibles</v>
      </c>
      <c r="C303" s="63" t="s">
        <v>1449</v>
      </c>
      <c r="D303" s="63">
        <v>3000</v>
      </c>
      <c r="E303" s="66">
        <v>105</v>
      </c>
      <c r="F303" s="65">
        <f t="shared" ca="1" si="3"/>
        <v>315000</v>
      </c>
      <c r="G303" s="5"/>
      <c r="H303" s="5"/>
      <c r="I303" s="5"/>
      <c r="J303" s="5"/>
    </row>
    <row r="304" spans="1:10" ht="14.1" customHeight="1" x14ac:dyDescent="0.2">
      <c r="A304" s="5"/>
      <c r="B304" s="5"/>
      <c r="C304" s="5"/>
      <c r="D304" s="5"/>
      <c r="E304" s="68" t="s">
        <v>12550</v>
      </c>
      <c r="F304" s="69">
        <f ca="1">SUM(Table353[MONTO TOTAL ESTIMADO])</f>
        <v>13240000</v>
      </c>
      <c r="G304" s="5"/>
      <c r="H304" s="5" t="str">
        <f>C290</f>
        <v>Bienes</v>
      </c>
      <c r="I304" s="5" t="str">
        <f>E290</f>
        <v>No</v>
      </c>
      <c r="J304" s="5" t="str">
        <f>D290</f>
        <v>Licitacion Publica</v>
      </c>
    </row>
    <row r="305" spans="1:10" ht="14.1" customHeight="1" thickBot="1" x14ac:dyDescent="0.3"/>
    <row r="306" spans="1:10" ht="33.75" customHeight="1" thickBot="1" x14ac:dyDescent="0.25">
      <c r="A306" s="59" t="s">
        <v>16382</v>
      </c>
      <c r="B306" s="59" t="s">
        <v>161</v>
      </c>
      <c r="C306" s="59" t="s">
        <v>11724</v>
      </c>
      <c r="D306" s="59" t="s">
        <v>14377</v>
      </c>
      <c r="E306" s="59" t="s">
        <v>10962</v>
      </c>
      <c r="F306" s="59" t="s">
        <v>11095</v>
      </c>
      <c r="G306" s="5"/>
      <c r="H306" s="5"/>
      <c r="I306" s="5"/>
      <c r="J306" s="5"/>
    </row>
    <row r="307" spans="1:10" ht="13.5" customHeight="1" thickBot="1" x14ac:dyDescent="0.25">
      <c r="A307" s="61" t="s">
        <v>18963</v>
      </c>
      <c r="B307" s="61" t="s">
        <v>18962</v>
      </c>
      <c r="C307" s="61" t="s">
        <v>17798</v>
      </c>
      <c r="D307" s="61" t="s">
        <v>17483</v>
      </c>
      <c r="E307" s="61" t="s">
        <v>8855</v>
      </c>
      <c r="F307" s="61"/>
      <c r="G307" s="5"/>
      <c r="H307" s="5"/>
      <c r="I307" s="5"/>
      <c r="J307" s="5"/>
    </row>
    <row r="308" spans="1:10" ht="14.1" customHeight="1" thickBot="1" x14ac:dyDescent="0.25">
      <c r="A308" s="74" t="s">
        <v>14827</v>
      </c>
      <c r="B308" s="62" t="s">
        <v>8529</v>
      </c>
      <c r="C308" s="71">
        <v>45420</v>
      </c>
      <c r="D308" s="74" t="s">
        <v>9386</v>
      </c>
      <c r="E308" s="62" t="s">
        <v>13093</v>
      </c>
      <c r="F308" s="61" t="s">
        <v>3080</v>
      </c>
      <c r="G308" s="5"/>
      <c r="H308" s="5"/>
      <c r="I308" s="5"/>
      <c r="J308" s="5"/>
    </row>
    <row r="309" spans="1:10" ht="14.1" customHeight="1" thickBot="1" x14ac:dyDescent="0.25">
      <c r="A309" s="75"/>
      <c r="B309" s="62" t="s">
        <v>1786</v>
      </c>
      <c r="C309" s="60">
        <f>IF(C308="","",IF(AND(MONTH(C308)&gt;=1,MONTH(C308)&lt;=3),1,IF(AND(MONTH(C308)&gt;=4,MONTH(C308)&lt;=6),2,IF(AND(MONTH(C308)&gt;=7,MONTH(C308)&lt;=9),3,4))))</f>
        <v>2</v>
      </c>
      <c r="D309" s="75"/>
      <c r="E309" s="62" t="s">
        <v>2417</v>
      </c>
      <c r="F309" s="61" t="s">
        <v>11112</v>
      </c>
      <c r="G309" s="5"/>
      <c r="H309" s="5"/>
      <c r="I309" s="5"/>
      <c r="J309" s="5"/>
    </row>
    <row r="310" spans="1:10" ht="14.1" customHeight="1" thickBot="1" x14ac:dyDescent="0.25">
      <c r="A310" s="75"/>
      <c r="B310" s="62" t="s">
        <v>12942</v>
      </c>
      <c r="C310" s="71">
        <v>45425</v>
      </c>
      <c r="D310" s="75"/>
      <c r="E310" s="62" t="s">
        <v>3073</v>
      </c>
      <c r="F310" s="61" t="s">
        <v>11112</v>
      </c>
      <c r="G310" s="5"/>
      <c r="H310" s="5"/>
      <c r="I310" s="5"/>
      <c r="J310" s="5"/>
    </row>
    <row r="311" spans="1:10" ht="14.1" customHeight="1" thickBot="1" x14ac:dyDescent="0.25">
      <c r="A311" s="75"/>
      <c r="B311" s="62" t="s">
        <v>1786</v>
      </c>
      <c r="C311" s="60">
        <f>IF(C310="","",IF(AND(MONTH(C310)&gt;=1,MONTH(C310)&lt;=3),1,IF(AND(MONTH(C310)&gt;=4,MONTH(C310)&lt;=6),2,IF(AND(MONTH(C310)&gt;=7,MONTH(C310)&lt;=9),3,4))))</f>
        <v>2</v>
      </c>
      <c r="D311" s="75"/>
      <c r="E311" s="62" t="s">
        <v>13192</v>
      </c>
      <c r="F311" s="61" t="s">
        <v>11112</v>
      </c>
      <c r="G311" s="5"/>
      <c r="H311" s="5"/>
      <c r="I311" s="5"/>
      <c r="J311" s="5"/>
    </row>
    <row r="312" spans="1:10" ht="14.1" customHeight="1" thickBot="1" x14ac:dyDescent="0.25">
      <c r="A312" s="5"/>
      <c r="B312" s="5"/>
      <c r="C312" s="5"/>
      <c r="D312" s="5"/>
      <c r="E312" s="5"/>
      <c r="F312" s="5"/>
      <c r="G312" s="5"/>
      <c r="H312" s="5"/>
      <c r="I312" s="5"/>
      <c r="J312" s="5"/>
    </row>
    <row r="313" spans="1:10" ht="14.1" customHeight="1" thickBot="1" x14ac:dyDescent="0.25">
      <c r="A313" s="67" t="s">
        <v>15735</v>
      </c>
      <c r="B313" s="67" t="s">
        <v>16146</v>
      </c>
      <c r="C313" s="67" t="s">
        <v>15641</v>
      </c>
      <c r="D313" s="67" t="s">
        <v>15251</v>
      </c>
      <c r="E313" s="67" t="s">
        <v>6932</v>
      </c>
      <c r="F313" s="67" t="s">
        <v>15280</v>
      </c>
      <c r="G313" s="5"/>
      <c r="H313" s="5"/>
      <c r="I313" s="5"/>
      <c r="J313" s="5"/>
    </row>
    <row r="314" spans="1:10" ht="14.1" customHeight="1" x14ac:dyDescent="0.2">
      <c r="A314" s="63">
        <v>25172503</v>
      </c>
      <c r="B314" s="64" t="str">
        <f ca="1">IFERROR(INDEX(UNSPSCDes,MATCH(INDIRECT(ADDRESS(ROW(),COLUMN()-1,4)),UNSPSCCode,0)),"")</f>
        <v>Llantas para camiones pesados</v>
      </c>
      <c r="C314" s="63" t="s">
        <v>1449</v>
      </c>
      <c r="D314" s="63">
        <v>12</v>
      </c>
      <c r="E314" s="66">
        <v>6500</v>
      </c>
      <c r="F314" s="65">
        <f ca="1">INDIRECT(ADDRESS(ROW(),COLUMN()-2,4))*INDIRECT(ADDRESS(ROW(),COLUMN()-1,4))</f>
        <v>78000</v>
      </c>
      <c r="G314" s="5"/>
      <c r="H314" s="5"/>
      <c r="I314" s="5"/>
      <c r="J314" s="5"/>
    </row>
    <row r="315" spans="1:10" ht="13.5" customHeight="1" x14ac:dyDescent="0.2">
      <c r="A315" s="63">
        <v>25172503</v>
      </c>
      <c r="B315" s="64" t="str">
        <f ca="1">IFERROR(INDEX(UNSPSCDes,MATCH(INDIRECT(ADDRESS(ROW(),COLUMN()-1,4)),UNSPSCCode,0)),"")</f>
        <v>Llantas para camiones pesados</v>
      </c>
      <c r="C315" s="63" t="s">
        <v>1449</v>
      </c>
      <c r="D315" s="63">
        <v>8</v>
      </c>
      <c r="E315" s="66">
        <v>16000</v>
      </c>
      <c r="F315" s="65">
        <f ca="1">INDIRECT(ADDRESS(ROW(),COLUMN()-2,4))*INDIRECT(ADDRESS(ROW(),COLUMN()-1,4))</f>
        <v>128000</v>
      </c>
      <c r="G315" s="5"/>
      <c r="H315" s="5"/>
      <c r="I315" s="5"/>
      <c r="J315" s="5"/>
    </row>
    <row r="316" spans="1:10" ht="13.5" customHeight="1" x14ac:dyDescent="0.2">
      <c r="A316" s="63">
        <v>25172503</v>
      </c>
      <c r="B316" s="64" t="str">
        <f ca="1">IFERROR(INDEX(UNSPSCDes,MATCH(INDIRECT(ADDRESS(ROW(),COLUMN()-1,4)),UNSPSCCode,0)),"")</f>
        <v>Llantas para camiones pesados</v>
      </c>
      <c r="C316" s="63" t="s">
        <v>1449</v>
      </c>
      <c r="D316" s="63">
        <v>6</v>
      </c>
      <c r="E316" s="66">
        <v>20000</v>
      </c>
      <c r="F316" s="65">
        <f ca="1">INDIRECT(ADDRESS(ROW(),COLUMN()-2,4))*INDIRECT(ADDRESS(ROW(),COLUMN()-1,4))</f>
        <v>120000</v>
      </c>
      <c r="G316" s="5"/>
      <c r="H316" s="5"/>
      <c r="I316" s="5"/>
      <c r="J316" s="5"/>
    </row>
    <row r="317" spans="1:10" ht="13.5" customHeight="1" x14ac:dyDescent="0.2">
      <c r="A317" s="63">
        <v>25172503</v>
      </c>
      <c r="B317" s="64" t="str">
        <f ca="1">IFERROR(INDEX(UNSPSCDes,MATCH(INDIRECT(ADDRESS(ROW(),COLUMN()-1,4)),UNSPSCCode,0)),"")</f>
        <v>Llantas para camiones pesados</v>
      </c>
      <c r="C317" s="63" t="s">
        <v>1449</v>
      </c>
      <c r="D317" s="63">
        <v>6</v>
      </c>
      <c r="E317" s="66">
        <v>30000</v>
      </c>
      <c r="F317" s="65">
        <f ca="1">INDIRECT(ADDRESS(ROW(),COLUMN()-2,4))*INDIRECT(ADDRESS(ROW(),COLUMN()-1,4))</f>
        <v>180000</v>
      </c>
      <c r="G317" s="5"/>
      <c r="H317" s="5"/>
      <c r="I317" s="5"/>
      <c r="J317" s="5"/>
    </row>
    <row r="318" spans="1:10" ht="13.5" customHeight="1" x14ac:dyDescent="0.2">
      <c r="A318" s="63">
        <v>25172503</v>
      </c>
      <c r="B318" s="64" t="str">
        <f ca="1">IFERROR(INDEX(UNSPSCDes,MATCH(INDIRECT(ADDRESS(ROW(),COLUMN()-1,4)),UNSPSCCode,0)),"")</f>
        <v>Llantas para camiones pesados</v>
      </c>
      <c r="C318" s="63" t="s">
        <v>1449</v>
      </c>
      <c r="D318" s="63">
        <v>12</v>
      </c>
      <c r="E318" s="66">
        <v>17000</v>
      </c>
      <c r="F318" s="65">
        <f ca="1">INDIRECT(ADDRESS(ROW(),COLUMN()-2,4))*INDIRECT(ADDRESS(ROW(),COLUMN()-1,4))</f>
        <v>204000</v>
      </c>
      <c r="G318" s="5"/>
      <c r="H318" s="5"/>
      <c r="I318" s="5"/>
      <c r="J318" s="5"/>
    </row>
    <row r="319" spans="1:10" ht="14.1" customHeight="1" x14ac:dyDescent="0.2">
      <c r="A319" s="5"/>
      <c r="B319" s="5"/>
      <c r="C319" s="5"/>
      <c r="D319" s="5"/>
      <c r="E319" s="68" t="s">
        <v>12550</v>
      </c>
      <c r="F319" s="69">
        <f ca="1">SUM(Table355[MONTO TOTAL ESTIMADO])</f>
        <v>710000</v>
      </c>
      <c r="G319" s="5"/>
      <c r="H319" s="5" t="str">
        <f>C307</f>
        <v>Bienes</v>
      </c>
      <c r="I319" s="5" t="str">
        <f>E307</f>
        <v>Sí</v>
      </c>
      <c r="J319" s="5" t="str">
        <f>D307</f>
        <v>Compras Menores</v>
      </c>
    </row>
    <row r="320" spans="1:10" ht="14.1" customHeight="1" thickBot="1" x14ac:dyDescent="0.3"/>
    <row r="321" spans="1:10" ht="33.75" customHeight="1" thickBot="1" x14ac:dyDescent="0.25">
      <c r="A321" s="59" t="s">
        <v>16382</v>
      </c>
      <c r="B321" s="59" t="s">
        <v>161</v>
      </c>
      <c r="C321" s="59" t="s">
        <v>11724</v>
      </c>
      <c r="D321" s="59" t="s">
        <v>14377</v>
      </c>
      <c r="E321" s="59" t="s">
        <v>10962</v>
      </c>
      <c r="F321" s="59" t="s">
        <v>11095</v>
      </c>
      <c r="G321" s="5"/>
      <c r="H321" s="5"/>
      <c r="I321" s="5"/>
      <c r="J321" s="5"/>
    </row>
    <row r="322" spans="1:10" ht="13.5" customHeight="1" thickBot="1" x14ac:dyDescent="0.25">
      <c r="A322" s="61" t="s">
        <v>18920</v>
      </c>
      <c r="B322" s="61" t="s">
        <v>18865</v>
      </c>
      <c r="C322" s="61" t="s">
        <v>17798</v>
      </c>
      <c r="D322" s="61" t="s">
        <v>17483</v>
      </c>
      <c r="E322" s="61" t="s">
        <v>8855</v>
      </c>
      <c r="F322" s="61"/>
      <c r="G322" s="5"/>
      <c r="H322" s="5"/>
      <c r="I322" s="5"/>
      <c r="J322" s="5"/>
    </row>
    <row r="323" spans="1:10" ht="14.1" customHeight="1" thickBot="1" x14ac:dyDescent="0.25">
      <c r="A323" s="74" t="s">
        <v>14827</v>
      </c>
      <c r="B323" s="62" t="s">
        <v>8529</v>
      </c>
      <c r="C323" s="71">
        <v>45331</v>
      </c>
      <c r="D323" s="74" t="s">
        <v>9386</v>
      </c>
      <c r="E323" s="62" t="s">
        <v>13093</v>
      </c>
      <c r="F323" s="61" t="s">
        <v>3080</v>
      </c>
      <c r="G323" s="5"/>
      <c r="H323" s="5"/>
      <c r="I323" s="5"/>
      <c r="J323" s="5"/>
    </row>
    <row r="324" spans="1:10" ht="14.1" customHeight="1" thickBot="1" x14ac:dyDescent="0.25">
      <c r="A324" s="75"/>
      <c r="B324" s="62" t="s">
        <v>1786</v>
      </c>
      <c r="C324" s="60">
        <f>IF(C323="","",IF(AND(MONTH(C323)&gt;=1,MONTH(C323)&lt;=3),1,IF(AND(MONTH(C323)&gt;=4,MONTH(C323)&lt;=6),2,IF(AND(MONTH(C323)&gt;=7,MONTH(C323)&lt;=9),3,4))))</f>
        <v>1</v>
      </c>
      <c r="D324" s="75"/>
      <c r="E324" s="62" t="s">
        <v>2417</v>
      </c>
      <c r="F324" s="61" t="s">
        <v>11112</v>
      </c>
      <c r="G324" s="5"/>
      <c r="H324" s="5"/>
      <c r="I324" s="5"/>
      <c r="J324" s="5"/>
    </row>
    <row r="325" spans="1:10" ht="14.1" customHeight="1" thickBot="1" x14ac:dyDescent="0.25">
      <c r="A325" s="75"/>
      <c r="B325" s="62" t="s">
        <v>12942</v>
      </c>
      <c r="C325" s="71">
        <v>45337</v>
      </c>
      <c r="D325" s="75"/>
      <c r="E325" s="62" t="s">
        <v>3073</v>
      </c>
      <c r="F325" s="61" t="s">
        <v>11112</v>
      </c>
      <c r="G325" s="5"/>
      <c r="H325" s="5"/>
      <c r="I325" s="5"/>
      <c r="J325" s="5"/>
    </row>
    <row r="326" spans="1:10" ht="14.1" customHeight="1" thickBot="1" x14ac:dyDescent="0.25">
      <c r="A326" s="75"/>
      <c r="B326" s="62" t="s">
        <v>1786</v>
      </c>
      <c r="C326" s="60">
        <f>IF(C325="","",IF(AND(MONTH(C325)&gt;=1,MONTH(C325)&lt;=3),1,IF(AND(MONTH(C325)&gt;=4,MONTH(C325)&lt;=6),2,IF(AND(MONTH(C325)&gt;=7,MONTH(C325)&lt;=9),3,4))))</f>
        <v>1</v>
      </c>
      <c r="D326" s="75"/>
      <c r="E326" s="62" t="s">
        <v>13192</v>
      </c>
      <c r="F326" s="61" t="s">
        <v>11112</v>
      </c>
      <c r="G326" s="5"/>
      <c r="H326" s="5"/>
      <c r="I326" s="5"/>
      <c r="J326" s="5"/>
    </row>
    <row r="327" spans="1:10" ht="14.1" customHeight="1" thickBot="1" x14ac:dyDescent="0.25">
      <c r="A327" s="5"/>
      <c r="B327" s="5"/>
      <c r="C327" s="5"/>
      <c r="D327" s="5"/>
      <c r="E327" s="5"/>
      <c r="F327" s="5"/>
      <c r="G327" s="5"/>
      <c r="H327" s="5"/>
      <c r="I327" s="5"/>
      <c r="J327" s="5"/>
    </row>
    <row r="328" spans="1:10" ht="14.1" customHeight="1" thickBot="1" x14ac:dyDescent="0.25">
      <c r="A328" s="67" t="s">
        <v>15735</v>
      </c>
      <c r="B328" s="67" t="s">
        <v>16146</v>
      </c>
      <c r="C328" s="67" t="s">
        <v>15641</v>
      </c>
      <c r="D328" s="67" t="s">
        <v>15251</v>
      </c>
      <c r="E328" s="67" t="s">
        <v>6932</v>
      </c>
      <c r="F328" s="67" t="s">
        <v>15280</v>
      </c>
      <c r="G328" s="5"/>
      <c r="H328" s="5"/>
      <c r="I328" s="5"/>
      <c r="J328" s="5"/>
    </row>
    <row r="329" spans="1:10" ht="13.5" customHeight="1" x14ac:dyDescent="0.2">
      <c r="A329" s="63">
        <v>14121504</v>
      </c>
      <c r="B329" s="64" t="str">
        <f ca="1">IFERROR(INDEX(UNSPSCDes,MATCH(INDIRECT(ADDRESS(ROW(),COLUMN()-1,4)),UNSPSCCode,0)),"")</f>
        <v>Papel de empaque</v>
      </c>
      <c r="C329" s="63" t="s">
        <v>4736</v>
      </c>
      <c r="D329" s="63">
        <v>500</v>
      </c>
      <c r="E329" s="66">
        <v>1200</v>
      </c>
      <c r="F329" s="65">
        <f ca="1">INDIRECT(ADDRESS(ROW(),COLUMN()-2,4))*INDIRECT(ADDRESS(ROW(),COLUMN()-1,4))</f>
        <v>600000</v>
      </c>
      <c r="G329" s="5"/>
      <c r="H329" s="5"/>
      <c r="I329" s="5"/>
      <c r="J329" s="5"/>
    </row>
    <row r="330" spans="1:10" ht="14.1" customHeight="1" x14ac:dyDescent="0.2">
      <c r="A330" s="5"/>
      <c r="B330" s="5"/>
      <c r="C330" s="5"/>
      <c r="D330" s="5"/>
      <c r="E330" s="68" t="s">
        <v>12550</v>
      </c>
      <c r="F330" s="69">
        <f ca="1">SUM(Table356[MONTO TOTAL ESTIMADO])</f>
        <v>600000</v>
      </c>
      <c r="G330" s="5"/>
      <c r="H330" s="5" t="str">
        <f>C322</f>
        <v>Bienes</v>
      </c>
      <c r="I330" s="5" t="str">
        <f>E322</f>
        <v>Sí</v>
      </c>
      <c r="J330" s="5" t="str">
        <f>D322</f>
        <v>Compras Menores</v>
      </c>
    </row>
    <row r="331" spans="1:10" ht="14.1" customHeight="1" thickBot="1" x14ac:dyDescent="0.3"/>
    <row r="332" spans="1:10" ht="33.75" customHeight="1" thickBot="1" x14ac:dyDescent="0.25">
      <c r="A332" s="59" t="s">
        <v>16382</v>
      </c>
      <c r="B332" s="59" t="s">
        <v>161</v>
      </c>
      <c r="C332" s="59" t="s">
        <v>11724</v>
      </c>
      <c r="D332" s="59" t="s">
        <v>14377</v>
      </c>
      <c r="E332" s="59" t="s">
        <v>10962</v>
      </c>
      <c r="F332" s="59" t="s">
        <v>11095</v>
      </c>
      <c r="G332" s="5"/>
      <c r="H332" s="5"/>
      <c r="I332" s="5"/>
      <c r="J332" s="5"/>
    </row>
    <row r="333" spans="1:10" ht="13.5" customHeight="1" thickBot="1" x14ac:dyDescent="0.25">
      <c r="A333" s="61" t="s">
        <v>18921</v>
      </c>
      <c r="B333" s="61" t="s">
        <v>18866</v>
      </c>
      <c r="C333" s="61" t="s">
        <v>17798</v>
      </c>
      <c r="D333" s="61" t="s">
        <v>1875</v>
      </c>
      <c r="E333" s="61" t="s">
        <v>17854</v>
      </c>
      <c r="F333" s="61"/>
      <c r="G333" s="5"/>
      <c r="H333" s="5"/>
      <c r="I333" s="5"/>
      <c r="J333" s="5"/>
    </row>
    <row r="334" spans="1:10" ht="14.1" customHeight="1" thickBot="1" x14ac:dyDescent="0.25">
      <c r="A334" s="74" t="s">
        <v>14827</v>
      </c>
      <c r="B334" s="62" t="s">
        <v>8529</v>
      </c>
      <c r="C334" s="71">
        <v>45314</v>
      </c>
      <c r="D334" s="74" t="s">
        <v>9386</v>
      </c>
      <c r="E334" s="62" t="s">
        <v>13093</v>
      </c>
      <c r="F334" s="61" t="s">
        <v>3080</v>
      </c>
      <c r="G334" s="5"/>
      <c r="H334" s="5"/>
      <c r="I334" s="5"/>
      <c r="J334" s="5"/>
    </row>
    <row r="335" spans="1:10" ht="14.1" customHeight="1" thickBot="1" x14ac:dyDescent="0.25">
      <c r="A335" s="75"/>
      <c r="B335" s="62" t="s">
        <v>1786</v>
      </c>
      <c r="C335" s="60">
        <f>IF(C334="","",IF(AND(MONTH(C334)&gt;=1,MONTH(C334)&lt;=3),1,IF(AND(MONTH(C334)&gt;=4,MONTH(C334)&lt;=6),2,IF(AND(MONTH(C334)&gt;=7,MONTH(C334)&lt;=9),3,4))))</f>
        <v>1</v>
      </c>
      <c r="D335" s="75"/>
      <c r="E335" s="62" t="s">
        <v>2417</v>
      </c>
      <c r="F335" s="61" t="s">
        <v>11112</v>
      </c>
      <c r="G335" s="5"/>
      <c r="H335" s="5"/>
      <c r="I335" s="5"/>
      <c r="J335" s="5"/>
    </row>
    <row r="336" spans="1:10" ht="14.1" customHeight="1" thickBot="1" x14ac:dyDescent="0.25">
      <c r="A336" s="75"/>
      <c r="B336" s="62" t="s">
        <v>12942</v>
      </c>
      <c r="C336" s="71">
        <v>45329</v>
      </c>
      <c r="D336" s="75"/>
      <c r="E336" s="62" t="s">
        <v>3073</v>
      </c>
      <c r="F336" s="61" t="s">
        <v>11112</v>
      </c>
      <c r="G336" s="5"/>
      <c r="H336" s="5"/>
      <c r="I336" s="5"/>
      <c r="J336" s="5"/>
    </row>
    <row r="337" spans="1:10" ht="14.1" customHeight="1" thickBot="1" x14ac:dyDescent="0.25">
      <c r="A337" s="75"/>
      <c r="B337" s="62" t="s">
        <v>1786</v>
      </c>
      <c r="C337" s="60">
        <f>IF(C336="","",IF(AND(MONTH(C336)&gt;=1,MONTH(C336)&lt;=3),1,IF(AND(MONTH(C336)&gt;=4,MONTH(C336)&lt;=6),2,IF(AND(MONTH(C336)&gt;=7,MONTH(C336)&lt;=9),3,4))))</f>
        <v>1</v>
      </c>
      <c r="D337" s="75"/>
      <c r="E337" s="62" t="s">
        <v>13192</v>
      </c>
      <c r="F337" s="61" t="s">
        <v>11112</v>
      </c>
      <c r="G337" s="5"/>
      <c r="H337" s="5"/>
      <c r="I337" s="5"/>
      <c r="J337" s="5"/>
    </row>
    <row r="338" spans="1:10" ht="14.1" customHeight="1" thickBot="1" x14ac:dyDescent="0.25">
      <c r="A338" s="5"/>
      <c r="B338" s="5"/>
      <c r="C338" s="5"/>
      <c r="D338" s="5"/>
      <c r="E338" s="5"/>
      <c r="F338" s="5"/>
      <c r="G338" s="5"/>
      <c r="H338" s="5"/>
      <c r="I338" s="5"/>
      <c r="J338" s="5"/>
    </row>
    <row r="339" spans="1:10" ht="14.1" customHeight="1" thickBot="1" x14ac:dyDescent="0.25">
      <c r="A339" s="67" t="s">
        <v>15735</v>
      </c>
      <c r="B339" s="67" t="s">
        <v>16146</v>
      </c>
      <c r="C339" s="67" t="s">
        <v>15641</v>
      </c>
      <c r="D339" s="67" t="s">
        <v>15251</v>
      </c>
      <c r="E339" s="67" t="s">
        <v>6932</v>
      </c>
      <c r="F339" s="67" t="s">
        <v>15280</v>
      </c>
      <c r="G339" s="5"/>
      <c r="H339" s="5"/>
      <c r="I339" s="5"/>
      <c r="J339" s="5"/>
    </row>
    <row r="340" spans="1:10" ht="13.5" customHeight="1" x14ac:dyDescent="0.2">
      <c r="A340" s="63">
        <v>11162111</v>
      </c>
      <c r="B340" s="64" t="str">
        <f ca="1">IFERROR(INDEX(UNSPSCDes,MATCH(INDIRECT(ADDRESS(ROW(),COLUMN()-1,4)),UNSPSCCode,0)),"")</f>
        <v>Malla</v>
      </c>
      <c r="C340" s="63" t="s">
        <v>4736</v>
      </c>
      <c r="D340" s="63">
        <v>230</v>
      </c>
      <c r="E340" s="66">
        <v>22800</v>
      </c>
      <c r="F340" s="65">
        <f ca="1">INDIRECT(ADDRESS(ROW(),COLUMN()-2,4))*INDIRECT(ADDRESS(ROW(),COLUMN()-1,4))</f>
        <v>5244000</v>
      </c>
      <c r="G340" s="5"/>
      <c r="H340" s="5"/>
      <c r="I340" s="5"/>
      <c r="J340" s="5"/>
    </row>
    <row r="341" spans="1:10" ht="14.1" customHeight="1" x14ac:dyDescent="0.2">
      <c r="A341" s="5"/>
      <c r="B341" s="5"/>
      <c r="C341" s="5"/>
      <c r="D341" s="5"/>
      <c r="E341" s="68" t="s">
        <v>12550</v>
      </c>
      <c r="F341" s="69">
        <f ca="1">SUM(Table357[MONTO TOTAL ESTIMADO])</f>
        <v>5244000</v>
      </c>
      <c r="G341" s="5"/>
      <c r="H341" s="5" t="str">
        <f>C333</f>
        <v>Bienes</v>
      </c>
      <c r="I341" s="5" t="str">
        <f>E333</f>
        <v>No</v>
      </c>
      <c r="J341" s="5" t="str">
        <f>D333</f>
        <v>Comparacion de Precios</v>
      </c>
    </row>
    <row r="342" spans="1:10" ht="14.1" customHeight="1" thickBot="1" x14ac:dyDescent="0.3"/>
    <row r="343" spans="1:10" ht="33.75" customHeight="1" thickBot="1" x14ac:dyDescent="0.25">
      <c r="A343" s="59" t="s">
        <v>16382</v>
      </c>
      <c r="B343" s="59" t="s">
        <v>161</v>
      </c>
      <c r="C343" s="59" t="s">
        <v>11724</v>
      </c>
      <c r="D343" s="59" t="s">
        <v>14377</v>
      </c>
      <c r="E343" s="59" t="s">
        <v>10962</v>
      </c>
      <c r="F343" s="59" t="s">
        <v>11095</v>
      </c>
      <c r="G343" s="5"/>
      <c r="H343" s="5"/>
      <c r="I343" s="5"/>
      <c r="J343" s="5"/>
    </row>
    <row r="344" spans="1:10" ht="13.5" customHeight="1" thickBot="1" x14ac:dyDescent="0.25">
      <c r="A344" s="61" t="s">
        <v>18964</v>
      </c>
      <c r="B344" s="61" t="s">
        <v>18867</v>
      </c>
      <c r="C344" s="61" t="s">
        <v>17798</v>
      </c>
      <c r="D344" s="61" t="s">
        <v>17483</v>
      </c>
      <c r="E344" s="61" t="s">
        <v>8855</v>
      </c>
      <c r="F344" s="61"/>
      <c r="G344" s="5"/>
      <c r="H344" s="5"/>
      <c r="I344" s="5"/>
      <c r="J344" s="5"/>
    </row>
    <row r="345" spans="1:10" ht="14.1" customHeight="1" thickBot="1" x14ac:dyDescent="0.25">
      <c r="A345" s="74" t="s">
        <v>14827</v>
      </c>
      <c r="B345" s="62" t="s">
        <v>8529</v>
      </c>
      <c r="C345" s="71">
        <v>45310</v>
      </c>
      <c r="D345" s="74" t="s">
        <v>9386</v>
      </c>
      <c r="E345" s="62" t="s">
        <v>13093</v>
      </c>
      <c r="F345" s="61" t="s">
        <v>3080</v>
      </c>
      <c r="G345" s="5"/>
      <c r="H345" s="5"/>
      <c r="I345" s="5"/>
      <c r="J345" s="5"/>
    </row>
    <row r="346" spans="1:10" ht="14.1" customHeight="1" thickBot="1" x14ac:dyDescent="0.25">
      <c r="A346" s="75"/>
      <c r="B346" s="62" t="s">
        <v>1786</v>
      </c>
      <c r="C346" s="60">
        <f>IF(C345="","",IF(AND(MONTH(C345)&gt;=1,MONTH(C345)&lt;=3),1,IF(AND(MONTH(C345)&gt;=4,MONTH(C345)&lt;=6),2,IF(AND(MONTH(C345)&gt;=7,MONTH(C345)&lt;=9),3,4))))</f>
        <v>1</v>
      </c>
      <c r="D346" s="75"/>
      <c r="E346" s="62" t="s">
        <v>2417</v>
      </c>
      <c r="F346" s="61" t="s">
        <v>11112</v>
      </c>
      <c r="G346" s="5"/>
      <c r="H346" s="5"/>
      <c r="I346" s="5"/>
      <c r="J346" s="5"/>
    </row>
    <row r="347" spans="1:10" ht="14.1" customHeight="1" thickBot="1" x14ac:dyDescent="0.25">
      <c r="A347" s="75"/>
      <c r="B347" s="62" t="s">
        <v>12942</v>
      </c>
      <c r="C347" s="71">
        <v>45316</v>
      </c>
      <c r="D347" s="75"/>
      <c r="E347" s="62" t="s">
        <v>3073</v>
      </c>
      <c r="F347" s="61" t="s">
        <v>11112</v>
      </c>
      <c r="G347" s="5"/>
      <c r="H347" s="5"/>
      <c r="I347" s="5"/>
      <c r="J347" s="5"/>
    </row>
    <row r="348" spans="1:10" ht="14.1" customHeight="1" thickBot="1" x14ac:dyDescent="0.25">
      <c r="A348" s="75"/>
      <c r="B348" s="62" t="s">
        <v>1786</v>
      </c>
      <c r="C348" s="60">
        <f>IF(C347="","",IF(AND(MONTH(C347)&gt;=1,MONTH(C347)&lt;=3),1,IF(AND(MONTH(C347)&gt;=4,MONTH(C347)&lt;=6),2,IF(AND(MONTH(C347)&gt;=7,MONTH(C347)&lt;=9),3,4))))</f>
        <v>1</v>
      </c>
      <c r="D348" s="75"/>
      <c r="E348" s="62" t="s">
        <v>13192</v>
      </c>
      <c r="F348" s="61" t="s">
        <v>11112</v>
      </c>
      <c r="G348" s="5"/>
      <c r="H348" s="5"/>
      <c r="I348" s="5"/>
      <c r="J348" s="5"/>
    </row>
    <row r="349" spans="1:10" ht="14.1" customHeight="1" thickBot="1" x14ac:dyDescent="0.25">
      <c r="A349" s="5"/>
      <c r="B349" s="5"/>
      <c r="C349" s="5"/>
      <c r="D349" s="5"/>
      <c r="E349" s="5"/>
      <c r="F349" s="5"/>
      <c r="G349" s="5"/>
      <c r="H349" s="5"/>
      <c r="I349" s="5"/>
      <c r="J349" s="5"/>
    </row>
    <row r="350" spans="1:10" ht="14.1" customHeight="1" thickBot="1" x14ac:dyDescent="0.25">
      <c r="A350" s="67" t="s">
        <v>15735</v>
      </c>
      <c r="B350" s="67" t="s">
        <v>16146</v>
      </c>
      <c r="C350" s="67" t="s">
        <v>15641</v>
      </c>
      <c r="D350" s="67" t="s">
        <v>15251</v>
      </c>
      <c r="E350" s="67" t="s">
        <v>6932</v>
      </c>
      <c r="F350" s="67" t="s">
        <v>15280</v>
      </c>
      <c r="G350" s="5"/>
      <c r="H350" s="5"/>
      <c r="I350" s="5"/>
      <c r="J350" s="5"/>
    </row>
    <row r="351" spans="1:10" ht="14.1" customHeight="1" x14ac:dyDescent="0.2">
      <c r="A351" s="63">
        <v>24121502</v>
      </c>
      <c r="B351" s="64" t="str">
        <f ca="1">IFERROR(INDEX(UNSPSCDes,MATCH(INDIRECT(ADDRESS(ROW(),COLUMN()-1,4)),UNSPSCCode,0)),"")</f>
        <v>Sacos o bolsas para empacar</v>
      </c>
      <c r="C351" s="63" t="s">
        <v>1449</v>
      </c>
      <c r="D351" s="63">
        <v>30000</v>
      </c>
      <c r="E351" s="66">
        <v>25</v>
      </c>
      <c r="F351" s="65">
        <f ca="1">INDIRECT(ADDRESS(ROW(),COLUMN()-2,4))*INDIRECT(ADDRESS(ROW(),COLUMN()-1,4))</f>
        <v>750000</v>
      </c>
      <c r="G351" s="5"/>
      <c r="H351" s="5"/>
      <c r="I351" s="5"/>
      <c r="J351" s="5"/>
    </row>
    <row r="352" spans="1:10" ht="13.5" customHeight="1" x14ac:dyDescent="0.2">
      <c r="A352" s="63">
        <v>24121502</v>
      </c>
      <c r="B352" s="64" t="str">
        <f ca="1">IFERROR(INDEX(UNSPSCDes,MATCH(INDIRECT(ADDRESS(ROW(),COLUMN()-1,4)),UNSPSCCode,0)),"")</f>
        <v>Sacos o bolsas para empacar</v>
      </c>
      <c r="C352" s="63" t="s">
        <v>1449</v>
      </c>
      <c r="D352" s="63">
        <v>30000</v>
      </c>
      <c r="E352" s="66">
        <v>25</v>
      </c>
      <c r="F352" s="65">
        <f ca="1">INDIRECT(ADDRESS(ROW(),COLUMN()-2,4))*INDIRECT(ADDRESS(ROW(),COLUMN()-1,4))</f>
        <v>750000</v>
      </c>
      <c r="G352" s="5"/>
      <c r="H352" s="5"/>
      <c r="I352" s="5"/>
      <c r="J352" s="5"/>
    </row>
    <row r="353" spans="1:10" ht="14.1" customHeight="1" x14ac:dyDescent="0.2">
      <c r="A353" s="5"/>
      <c r="B353" s="5"/>
      <c r="C353" s="5"/>
      <c r="D353" s="5"/>
      <c r="E353" s="68" t="s">
        <v>12550</v>
      </c>
      <c r="F353" s="69">
        <f ca="1">SUM(Table358[MONTO TOTAL ESTIMADO])</f>
        <v>1500000</v>
      </c>
      <c r="G353" s="5"/>
      <c r="H353" s="5" t="str">
        <f>C344</f>
        <v>Bienes</v>
      </c>
      <c r="I353" s="5" t="str">
        <f>E344</f>
        <v>Sí</v>
      </c>
      <c r="J353" s="5" t="str">
        <f>D344</f>
        <v>Compras Menores</v>
      </c>
    </row>
    <row r="354" spans="1:10" ht="14.1" customHeight="1" thickBot="1" x14ac:dyDescent="0.3"/>
    <row r="355" spans="1:10" ht="33.75" customHeight="1" thickBot="1" x14ac:dyDescent="0.25">
      <c r="A355" s="59" t="s">
        <v>16382</v>
      </c>
      <c r="B355" s="59" t="s">
        <v>161</v>
      </c>
      <c r="C355" s="59" t="s">
        <v>11724</v>
      </c>
      <c r="D355" s="59" t="s">
        <v>14377</v>
      </c>
      <c r="E355" s="59" t="s">
        <v>10962</v>
      </c>
      <c r="F355" s="59" t="s">
        <v>11095</v>
      </c>
      <c r="G355" s="5"/>
      <c r="H355" s="5"/>
      <c r="I355" s="5"/>
      <c r="J355" s="5"/>
    </row>
    <row r="356" spans="1:10" ht="13.5" customHeight="1" thickBot="1" x14ac:dyDescent="0.25">
      <c r="A356" s="61" t="s">
        <v>18965</v>
      </c>
      <c r="B356" s="61" t="s">
        <v>18943</v>
      </c>
      <c r="C356" s="61" t="s">
        <v>17798</v>
      </c>
      <c r="D356" s="61" t="s">
        <v>1875</v>
      </c>
      <c r="E356" s="61" t="s">
        <v>17854</v>
      </c>
      <c r="F356" s="61"/>
      <c r="G356" s="5"/>
      <c r="H356" s="5"/>
      <c r="I356" s="5"/>
      <c r="J356" s="5"/>
    </row>
    <row r="357" spans="1:10" ht="14.1" customHeight="1" thickBot="1" x14ac:dyDescent="0.25">
      <c r="A357" s="74" t="s">
        <v>14827</v>
      </c>
      <c r="B357" s="62" t="s">
        <v>8529</v>
      </c>
      <c r="C357" s="71">
        <v>45392</v>
      </c>
      <c r="D357" s="74" t="s">
        <v>9386</v>
      </c>
      <c r="E357" s="62" t="s">
        <v>13093</v>
      </c>
      <c r="F357" s="61" t="s">
        <v>3080</v>
      </c>
      <c r="G357" s="5"/>
      <c r="H357" s="5"/>
      <c r="I357" s="5"/>
      <c r="J357" s="5"/>
    </row>
    <row r="358" spans="1:10" ht="14.1" customHeight="1" thickBot="1" x14ac:dyDescent="0.25">
      <c r="A358" s="75"/>
      <c r="B358" s="62" t="s">
        <v>1786</v>
      </c>
      <c r="C358" s="60">
        <f>IF(C357="","",IF(AND(MONTH(C357)&gt;=1,MONTH(C357)&lt;=3),1,IF(AND(MONTH(C357)&gt;=4,MONTH(C357)&lt;=6),2,IF(AND(MONTH(C357)&gt;=7,MONTH(C357)&lt;=9),3,4))))</f>
        <v>2</v>
      </c>
      <c r="D358" s="75"/>
      <c r="E358" s="62" t="s">
        <v>2417</v>
      </c>
      <c r="F358" s="61" t="s">
        <v>11112</v>
      </c>
      <c r="G358" s="5"/>
      <c r="H358" s="5"/>
      <c r="I358" s="5"/>
      <c r="J358" s="5"/>
    </row>
    <row r="359" spans="1:10" ht="14.1" customHeight="1" thickBot="1" x14ac:dyDescent="0.25">
      <c r="A359" s="75"/>
      <c r="B359" s="62" t="s">
        <v>12942</v>
      </c>
      <c r="C359" s="71">
        <v>45406</v>
      </c>
      <c r="D359" s="75"/>
      <c r="E359" s="62" t="s">
        <v>3073</v>
      </c>
      <c r="F359" s="61" t="s">
        <v>11112</v>
      </c>
      <c r="G359" s="5"/>
      <c r="H359" s="5"/>
      <c r="I359" s="5"/>
      <c r="J359" s="5"/>
    </row>
    <row r="360" spans="1:10" ht="14.1" customHeight="1" thickBot="1" x14ac:dyDescent="0.25">
      <c r="A360" s="75"/>
      <c r="B360" s="62" t="s">
        <v>1786</v>
      </c>
      <c r="C360" s="60">
        <f>IF(C359="","",IF(AND(MONTH(C359)&gt;=1,MONTH(C359)&lt;=3),1,IF(AND(MONTH(C359)&gt;=4,MONTH(C359)&lt;=6),2,IF(AND(MONTH(C359)&gt;=7,MONTH(C359)&lt;=9),3,4))))</f>
        <v>2</v>
      </c>
      <c r="D360" s="75"/>
      <c r="E360" s="62" t="s">
        <v>13192</v>
      </c>
      <c r="F360" s="61" t="s">
        <v>11112</v>
      </c>
      <c r="G360" s="5"/>
      <c r="H360" s="5"/>
      <c r="I360" s="5"/>
      <c r="J360" s="5"/>
    </row>
    <row r="361" spans="1:10" ht="14.1" customHeight="1" thickBot="1" x14ac:dyDescent="0.25">
      <c r="A361" s="5"/>
      <c r="B361" s="5"/>
      <c r="C361" s="5"/>
      <c r="D361" s="5"/>
      <c r="E361" s="5"/>
      <c r="F361" s="5"/>
      <c r="G361" s="5"/>
      <c r="H361" s="5"/>
      <c r="I361" s="5"/>
      <c r="J361" s="5"/>
    </row>
    <row r="362" spans="1:10" ht="14.1" customHeight="1" thickBot="1" x14ac:dyDescent="0.25">
      <c r="A362" s="67" t="s">
        <v>15735</v>
      </c>
      <c r="B362" s="67" t="s">
        <v>16146</v>
      </c>
      <c r="C362" s="67" t="s">
        <v>15641</v>
      </c>
      <c r="D362" s="67" t="s">
        <v>15251</v>
      </c>
      <c r="E362" s="67" t="s">
        <v>6932</v>
      </c>
      <c r="F362" s="67" t="s">
        <v>15280</v>
      </c>
      <c r="G362" s="5"/>
      <c r="H362" s="5"/>
      <c r="I362" s="5"/>
      <c r="J362" s="5"/>
    </row>
    <row r="363" spans="1:10" ht="14.1" customHeight="1" x14ac:dyDescent="0.2">
      <c r="A363" s="63">
        <v>24141501</v>
      </c>
      <c r="B363" s="64" t="str">
        <f ca="1">IFERROR(INDEX(UNSPSCDes,MATCH(INDIRECT(ADDRESS(ROW(),COLUMN()-1,4)),UNSPSCCode,0)),"")</f>
        <v>Película elástica para envoltura</v>
      </c>
      <c r="C363" s="63" t="s">
        <v>4736</v>
      </c>
      <c r="D363" s="63">
        <v>32000</v>
      </c>
      <c r="E363" s="66">
        <v>130</v>
      </c>
      <c r="F363" s="65">
        <f ca="1">INDIRECT(ADDRESS(ROW(),COLUMN()-2,4))*INDIRECT(ADDRESS(ROW(),COLUMN()-1,4))</f>
        <v>4160000</v>
      </c>
      <c r="G363" s="5"/>
      <c r="H363" s="5"/>
      <c r="I363" s="5"/>
      <c r="J363" s="5"/>
    </row>
    <row r="364" spans="1:10" ht="13.5" customHeight="1" x14ac:dyDescent="0.2">
      <c r="A364" s="63">
        <v>24141501</v>
      </c>
      <c r="B364" s="64" t="str">
        <f ca="1">IFERROR(INDEX(UNSPSCDes,MATCH(INDIRECT(ADDRESS(ROW(),COLUMN()-1,4)),UNSPSCCode,0)),"")</f>
        <v>Película elástica para envoltura</v>
      </c>
      <c r="C364" s="63" t="s">
        <v>4736</v>
      </c>
      <c r="D364" s="63">
        <v>8000</v>
      </c>
      <c r="E364" s="66">
        <v>130</v>
      </c>
      <c r="F364" s="65">
        <f ca="1">INDIRECT(ADDRESS(ROW(),COLUMN()-2,4))*INDIRECT(ADDRESS(ROW(),COLUMN()-1,4))</f>
        <v>1040000</v>
      </c>
      <c r="G364" s="5"/>
      <c r="H364" s="5"/>
      <c r="I364" s="5"/>
      <c r="J364" s="5"/>
    </row>
    <row r="365" spans="1:10" ht="14.1" customHeight="1" x14ac:dyDescent="0.2">
      <c r="A365" s="5"/>
      <c r="B365" s="5"/>
      <c r="C365" s="5"/>
      <c r="D365" s="5"/>
      <c r="E365" s="68" t="s">
        <v>12550</v>
      </c>
      <c r="F365" s="69">
        <f ca="1">SUM(Table359[MONTO TOTAL ESTIMADO])</f>
        <v>5200000</v>
      </c>
      <c r="G365" s="5"/>
      <c r="H365" s="5" t="str">
        <f>C356</f>
        <v>Bienes</v>
      </c>
      <c r="I365" s="5" t="str">
        <f>E356</f>
        <v>No</v>
      </c>
      <c r="J365" s="5" t="str">
        <f>D356</f>
        <v>Comparacion de Precios</v>
      </c>
    </row>
    <row r="366" spans="1:10" ht="14.1" customHeight="1" thickBot="1" x14ac:dyDescent="0.3"/>
    <row r="367" spans="1:10" ht="33.75" customHeight="1" thickBot="1" x14ac:dyDescent="0.25">
      <c r="A367" s="59" t="s">
        <v>16382</v>
      </c>
      <c r="B367" s="59" t="s">
        <v>161</v>
      </c>
      <c r="C367" s="59" t="s">
        <v>11724</v>
      </c>
      <c r="D367" s="59" t="s">
        <v>14377</v>
      </c>
      <c r="E367" s="59" t="s">
        <v>10962</v>
      </c>
      <c r="F367" s="59" t="s">
        <v>11095</v>
      </c>
      <c r="G367" s="5"/>
      <c r="H367" s="5"/>
      <c r="I367" s="5"/>
      <c r="J367" s="5"/>
    </row>
    <row r="368" spans="1:10" ht="13.5" customHeight="1" thickBot="1" x14ac:dyDescent="0.25">
      <c r="A368" s="61" t="s">
        <v>18966</v>
      </c>
      <c r="B368" s="61" t="s">
        <v>18942</v>
      </c>
      <c r="C368" s="61" t="s">
        <v>17798</v>
      </c>
      <c r="D368" s="61" t="s">
        <v>10171</v>
      </c>
      <c r="E368" s="61" t="s">
        <v>17854</v>
      </c>
      <c r="F368" s="61"/>
      <c r="G368" s="5"/>
      <c r="H368" s="5"/>
      <c r="I368" s="5"/>
      <c r="J368" s="5"/>
    </row>
    <row r="369" spans="1:10" ht="14.1" customHeight="1" thickBot="1" x14ac:dyDescent="0.25">
      <c r="A369" s="74" t="s">
        <v>14827</v>
      </c>
      <c r="B369" s="62" t="s">
        <v>8529</v>
      </c>
      <c r="C369" s="71">
        <v>45336</v>
      </c>
      <c r="D369" s="74" t="s">
        <v>9386</v>
      </c>
      <c r="E369" s="62" t="s">
        <v>13093</v>
      </c>
      <c r="F369" s="61" t="s">
        <v>3080</v>
      </c>
      <c r="G369" s="5"/>
      <c r="H369" s="5"/>
      <c r="I369" s="5"/>
      <c r="J369" s="5"/>
    </row>
    <row r="370" spans="1:10" ht="14.1" customHeight="1" thickBot="1" x14ac:dyDescent="0.25">
      <c r="A370" s="75"/>
      <c r="B370" s="62" t="s">
        <v>1786</v>
      </c>
      <c r="C370" s="60">
        <f>IF(C369="","",IF(AND(MONTH(C369)&gt;=1,MONTH(C369)&lt;=3),1,IF(AND(MONTH(C369)&gt;=4,MONTH(C369)&lt;=6),2,IF(AND(MONTH(C369)&gt;=7,MONTH(C369)&lt;=9),3,4))))</f>
        <v>1</v>
      </c>
      <c r="D370" s="75"/>
      <c r="E370" s="62" t="s">
        <v>2417</v>
      </c>
      <c r="F370" s="61" t="s">
        <v>11112</v>
      </c>
      <c r="G370" s="5"/>
      <c r="H370" s="5"/>
      <c r="I370" s="5"/>
      <c r="J370" s="5"/>
    </row>
    <row r="371" spans="1:10" ht="14.1" customHeight="1" thickBot="1" x14ac:dyDescent="0.25">
      <c r="A371" s="75"/>
      <c r="B371" s="62" t="s">
        <v>12942</v>
      </c>
      <c r="C371" s="71">
        <v>45336</v>
      </c>
      <c r="D371" s="75"/>
      <c r="E371" s="62" t="s">
        <v>3073</v>
      </c>
      <c r="F371" s="61" t="s">
        <v>11112</v>
      </c>
      <c r="G371" s="5"/>
      <c r="H371" s="5"/>
      <c r="I371" s="5"/>
      <c r="J371" s="5"/>
    </row>
    <row r="372" spans="1:10" ht="14.1" customHeight="1" thickBot="1" x14ac:dyDescent="0.25">
      <c r="A372" s="75"/>
      <c r="B372" s="62" t="s">
        <v>1786</v>
      </c>
      <c r="C372" s="60">
        <f>IF(C371="","",IF(AND(MONTH(C371)&gt;=1,MONTH(C371)&lt;=3),1,IF(AND(MONTH(C371)&gt;=4,MONTH(C371)&lt;=6),2,IF(AND(MONTH(C371)&gt;=7,MONTH(C371)&lt;=9),3,4))))</f>
        <v>1</v>
      </c>
      <c r="D372" s="75"/>
      <c r="E372" s="62" t="s">
        <v>13192</v>
      </c>
      <c r="F372" s="61" t="s">
        <v>11112</v>
      </c>
      <c r="G372" s="5"/>
      <c r="H372" s="5"/>
      <c r="I372" s="5"/>
      <c r="J372" s="5"/>
    </row>
    <row r="373" spans="1:10" ht="14.1" customHeight="1" thickBot="1" x14ac:dyDescent="0.25">
      <c r="A373" s="5"/>
      <c r="B373" s="5"/>
      <c r="C373" s="5"/>
      <c r="D373" s="5"/>
      <c r="E373" s="5"/>
      <c r="F373" s="5"/>
      <c r="G373" s="5"/>
      <c r="H373" s="5"/>
      <c r="I373" s="5"/>
      <c r="J373" s="5"/>
    </row>
    <row r="374" spans="1:10" ht="14.1" customHeight="1" thickBot="1" x14ac:dyDescent="0.25">
      <c r="A374" s="67" t="s">
        <v>15735</v>
      </c>
      <c r="B374" s="67" t="s">
        <v>16146</v>
      </c>
      <c r="C374" s="67" t="s">
        <v>15641</v>
      </c>
      <c r="D374" s="67" t="s">
        <v>15251</v>
      </c>
      <c r="E374" s="67" t="s">
        <v>6932</v>
      </c>
      <c r="F374" s="67" t="s">
        <v>15280</v>
      </c>
      <c r="G374" s="5"/>
      <c r="H374" s="5"/>
      <c r="I374" s="5"/>
      <c r="J374" s="5"/>
    </row>
    <row r="375" spans="1:10" ht="13.5" customHeight="1" x14ac:dyDescent="0.2">
      <c r="A375" s="63">
        <v>41111501</v>
      </c>
      <c r="B375" s="64" t="str">
        <f ca="1">IFERROR(INDEX(UNSPSCDes,MATCH(INDIRECT(ADDRESS(ROW(),COLUMN()-1,4)),UNSPSCCode,0)),"")</f>
        <v>Balanzas de carga superior electrónicos</v>
      </c>
      <c r="C375" s="63" t="s">
        <v>1449</v>
      </c>
      <c r="D375" s="63">
        <v>30</v>
      </c>
      <c r="E375" s="66">
        <v>5310</v>
      </c>
      <c r="F375" s="65">
        <f ca="1">INDIRECT(ADDRESS(ROW(),COLUMN()-2,4))*INDIRECT(ADDRESS(ROW(),COLUMN()-1,4))</f>
        <v>159300</v>
      </c>
      <c r="G375" s="5"/>
      <c r="H375" s="5"/>
      <c r="I375" s="5"/>
      <c r="J375" s="5"/>
    </row>
    <row r="376" spans="1:10" ht="14.1" customHeight="1" x14ac:dyDescent="0.2">
      <c r="A376" s="5"/>
      <c r="B376" s="5"/>
      <c r="C376" s="5"/>
      <c r="D376" s="5"/>
      <c r="E376" s="68" t="s">
        <v>12550</v>
      </c>
      <c r="F376" s="69">
        <f ca="1">SUM(Table363[MONTO TOTAL ESTIMADO])</f>
        <v>159300</v>
      </c>
      <c r="G376" s="5"/>
      <c r="H376" s="5" t="str">
        <f>C368</f>
        <v>Bienes</v>
      </c>
      <c r="I376" s="5" t="str">
        <f>E368</f>
        <v>No</v>
      </c>
      <c r="J376" s="5" t="str">
        <f>D368</f>
        <v>Compras por debajo del Umbral</v>
      </c>
    </row>
    <row r="377" spans="1:10" ht="14.1" customHeight="1" thickBot="1" x14ac:dyDescent="0.3"/>
    <row r="378" spans="1:10" ht="33.75" customHeight="1" thickBot="1" x14ac:dyDescent="0.25">
      <c r="A378" s="59" t="s">
        <v>16382</v>
      </c>
      <c r="B378" s="59" t="s">
        <v>161</v>
      </c>
      <c r="C378" s="59" t="s">
        <v>11724</v>
      </c>
      <c r="D378" s="59" t="s">
        <v>14377</v>
      </c>
      <c r="E378" s="59" t="s">
        <v>10962</v>
      </c>
      <c r="F378" s="59" t="s">
        <v>11095</v>
      </c>
      <c r="G378" s="5"/>
      <c r="H378" s="5"/>
      <c r="I378" s="5"/>
      <c r="J378" s="5"/>
    </row>
    <row r="379" spans="1:10" ht="13.5" customHeight="1" thickBot="1" x14ac:dyDescent="0.25">
      <c r="A379" s="61" t="s">
        <v>18967</v>
      </c>
      <c r="B379" s="61" t="s">
        <v>18968</v>
      </c>
      <c r="C379" s="61" t="s">
        <v>17798</v>
      </c>
      <c r="D379" s="61" t="s">
        <v>2518</v>
      </c>
      <c r="E379" s="61" t="s">
        <v>17854</v>
      </c>
      <c r="F379" s="61"/>
      <c r="G379" s="5"/>
      <c r="H379" s="5"/>
      <c r="I379" s="5"/>
      <c r="J379" s="5"/>
    </row>
    <row r="380" spans="1:10" ht="14.1" customHeight="1" thickBot="1" x14ac:dyDescent="0.25">
      <c r="A380" s="74" t="s">
        <v>14827</v>
      </c>
      <c r="B380" s="62" t="s">
        <v>8529</v>
      </c>
      <c r="C380" s="71">
        <v>45322</v>
      </c>
      <c r="D380" s="74" t="s">
        <v>9386</v>
      </c>
      <c r="E380" s="62" t="s">
        <v>13093</v>
      </c>
      <c r="F380" s="61" t="s">
        <v>3080</v>
      </c>
      <c r="G380" s="5"/>
      <c r="H380" s="5"/>
      <c r="I380" s="5"/>
      <c r="J380" s="5"/>
    </row>
    <row r="381" spans="1:10" ht="14.1" customHeight="1" thickBot="1" x14ac:dyDescent="0.25">
      <c r="A381" s="75"/>
      <c r="B381" s="62" t="s">
        <v>1786</v>
      </c>
      <c r="C381" s="60">
        <f>IF(C380="","",IF(AND(MONTH(C380)&gt;=1,MONTH(C380)&lt;=3),1,IF(AND(MONTH(C380)&gt;=4,MONTH(C380)&lt;=6),2,IF(AND(MONTH(C380)&gt;=7,MONTH(C380)&lt;=9),3,4))))</f>
        <v>1</v>
      </c>
      <c r="D381" s="75"/>
      <c r="E381" s="62" t="s">
        <v>2417</v>
      </c>
      <c r="F381" s="61" t="s">
        <v>11112</v>
      </c>
      <c r="G381" s="5"/>
      <c r="H381" s="5"/>
      <c r="I381" s="5"/>
      <c r="J381" s="5"/>
    </row>
    <row r="382" spans="1:10" ht="14.1" customHeight="1" thickBot="1" x14ac:dyDescent="0.25">
      <c r="A382" s="75"/>
      <c r="B382" s="62" t="s">
        <v>12942</v>
      </c>
      <c r="C382" s="71">
        <v>45345</v>
      </c>
      <c r="D382" s="75"/>
      <c r="E382" s="62" t="s">
        <v>3073</v>
      </c>
      <c r="F382" s="61" t="s">
        <v>11112</v>
      </c>
      <c r="G382" s="5"/>
      <c r="H382" s="5"/>
      <c r="I382" s="5"/>
      <c r="J382" s="5"/>
    </row>
    <row r="383" spans="1:10" ht="14.1" customHeight="1" thickBot="1" x14ac:dyDescent="0.25">
      <c r="A383" s="75"/>
      <c r="B383" s="62" t="s">
        <v>1786</v>
      </c>
      <c r="C383" s="60">
        <f>IF(C382="","",IF(AND(MONTH(C382)&gt;=1,MONTH(C382)&lt;=3),1,IF(AND(MONTH(C382)&gt;=4,MONTH(C382)&lt;=6),2,IF(AND(MONTH(C382)&gt;=7,MONTH(C382)&lt;=9),3,4))))</f>
        <v>1</v>
      </c>
      <c r="D383" s="75"/>
      <c r="E383" s="62" t="s">
        <v>13192</v>
      </c>
      <c r="F383" s="61" t="s">
        <v>11112</v>
      </c>
      <c r="G383" s="5"/>
      <c r="H383" s="5"/>
      <c r="I383" s="5"/>
      <c r="J383" s="5"/>
    </row>
    <row r="384" spans="1:10" ht="14.1" customHeight="1" thickBot="1" x14ac:dyDescent="0.25">
      <c r="A384" s="5"/>
      <c r="B384" s="5"/>
      <c r="C384" s="5"/>
      <c r="D384" s="5"/>
      <c r="E384" s="5"/>
      <c r="F384" s="5"/>
      <c r="G384" s="5"/>
      <c r="H384" s="5"/>
      <c r="I384" s="5"/>
      <c r="J384" s="5"/>
    </row>
    <row r="385" spans="1:10" ht="14.1" customHeight="1" thickBot="1" x14ac:dyDescent="0.25">
      <c r="A385" s="67" t="s">
        <v>15735</v>
      </c>
      <c r="B385" s="67" t="s">
        <v>16146</v>
      </c>
      <c r="C385" s="67" t="s">
        <v>15641</v>
      </c>
      <c r="D385" s="67" t="s">
        <v>15251</v>
      </c>
      <c r="E385" s="67" t="s">
        <v>6932</v>
      </c>
      <c r="F385" s="67" t="s">
        <v>15280</v>
      </c>
      <c r="G385" s="5"/>
      <c r="H385" s="5"/>
      <c r="I385" s="5"/>
      <c r="J385" s="5"/>
    </row>
    <row r="386" spans="1:10" ht="13.5" customHeight="1" x14ac:dyDescent="0.2">
      <c r="A386" s="63">
        <v>15101505</v>
      </c>
      <c r="B386" s="64" t="str">
        <f ca="1">IFERROR(INDEX(UNSPSCDes,MATCH(INDIRECT(ADDRESS(ROW(),COLUMN()-1,4)),UNSPSCCode,0)),"")</f>
        <v>Combustible diesel</v>
      </c>
      <c r="C386" s="63" t="s">
        <v>9560</v>
      </c>
      <c r="D386" s="63">
        <v>130000</v>
      </c>
      <c r="E386" s="66">
        <v>170</v>
      </c>
      <c r="F386" s="65">
        <f ca="1">INDIRECT(ADDRESS(ROW(),COLUMN()-2,4))*INDIRECT(ADDRESS(ROW(),COLUMN()-1,4))</f>
        <v>22100000</v>
      </c>
      <c r="G386" s="5"/>
      <c r="H386" s="5"/>
      <c r="I386" s="5"/>
      <c r="J386" s="5"/>
    </row>
    <row r="387" spans="1:10" ht="14.1" customHeight="1" x14ac:dyDescent="0.2">
      <c r="A387" s="5"/>
      <c r="B387" s="5"/>
      <c r="C387" s="5"/>
      <c r="D387" s="5"/>
      <c r="E387" s="68" t="s">
        <v>12550</v>
      </c>
      <c r="F387" s="69">
        <f ca="1">SUM(Table365[MONTO TOTAL ESTIMADO])</f>
        <v>22100000</v>
      </c>
      <c r="G387" s="5"/>
      <c r="H387" s="5" t="str">
        <f>C379</f>
        <v>Bienes</v>
      </c>
      <c r="I387" s="5" t="str">
        <f>E379</f>
        <v>No</v>
      </c>
      <c r="J387" s="5" t="str">
        <f>D379</f>
        <v>Licitacion Publica</v>
      </c>
    </row>
    <row r="388" spans="1:10" ht="14.1" customHeight="1" thickBot="1" x14ac:dyDescent="0.3"/>
    <row r="389" spans="1:10" ht="33.75" customHeight="1" thickBot="1" x14ac:dyDescent="0.25">
      <c r="A389" s="59" t="s">
        <v>16382</v>
      </c>
      <c r="B389" s="59" t="s">
        <v>161</v>
      </c>
      <c r="C389" s="59" t="s">
        <v>11724</v>
      </c>
      <c r="D389" s="59" t="s">
        <v>14377</v>
      </c>
      <c r="E389" s="59" t="s">
        <v>10962</v>
      </c>
      <c r="F389" s="59" t="s">
        <v>11095</v>
      </c>
      <c r="G389" s="5"/>
      <c r="H389" s="5"/>
      <c r="I389" s="5"/>
      <c r="J389" s="5"/>
    </row>
    <row r="390" spans="1:10" ht="13.5" customHeight="1" thickBot="1" x14ac:dyDescent="0.25">
      <c r="A390" s="61" t="s">
        <v>18970</v>
      </c>
      <c r="B390" s="61" t="s">
        <v>18969</v>
      </c>
      <c r="C390" s="61" t="s">
        <v>17798</v>
      </c>
      <c r="D390" s="61" t="s">
        <v>1875</v>
      </c>
      <c r="E390" s="61" t="s">
        <v>17854</v>
      </c>
      <c r="F390" s="61"/>
      <c r="G390" s="5"/>
      <c r="H390" s="5"/>
      <c r="I390" s="5"/>
      <c r="J390" s="5"/>
    </row>
    <row r="391" spans="1:10" ht="14.1" customHeight="1" thickBot="1" x14ac:dyDescent="0.25">
      <c r="A391" s="74" t="s">
        <v>14827</v>
      </c>
      <c r="B391" s="62" t="s">
        <v>8529</v>
      </c>
      <c r="C391" s="71">
        <v>45524</v>
      </c>
      <c r="D391" s="74" t="s">
        <v>9386</v>
      </c>
      <c r="E391" s="62" t="s">
        <v>13093</v>
      </c>
      <c r="F391" s="61" t="s">
        <v>3080</v>
      </c>
      <c r="G391" s="5"/>
      <c r="H391" s="5"/>
      <c r="I391" s="5"/>
      <c r="J391" s="5"/>
    </row>
    <row r="392" spans="1:10" ht="14.1" customHeight="1" thickBot="1" x14ac:dyDescent="0.25">
      <c r="A392" s="75"/>
      <c r="B392" s="62" t="s">
        <v>1786</v>
      </c>
      <c r="C392" s="60">
        <f>IF(C391="","",IF(AND(MONTH(C391)&gt;=1,MONTH(C391)&lt;=3),1,IF(AND(MONTH(C391)&gt;=4,MONTH(C391)&lt;=6),2,IF(AND(MONTH(C391)&gt;=7,MONTH(C391)&lt;=9),3,4))))</f>
        <v>3</v>
      </c>
      <c r="D392" s="75"/>
      <c r="E392" s="62" t="s">
        <v>2417</v>
      </c>
      <c r="F392" s="61" t="s">
        <v>11112</v>
      </c>
      <c r="G392" s="5"/>
      <c r="H392" s="5"/>
      <c r="I392" s="5"/>
      <c r="J392" s="5"/>
    </row>
    <row r="393" spans="1:10" ht="14.1" customHeight="1" thickBot="1" x14ac:dyDescent="0.25">
      <c r="A393" s="75"/>
      <c r="B393" s="62" t="s">
        <v>12942</v>
      </c>
      <c r="C393" s="71">
        <v>45546</v>
      </c>
      <c r="D393" s="75"/>
      <c r="E393" s="62" t="s">
        <v>3073</v>
      </c>
      <c r="F393" s="61" t="s">
        <v>11112</v>
      </c>
      <c r="G393" s="5"/>
      <c r="H393" s="5"/>
      <c r="I393" s="5"/>
      <c r="J393" s="5"/>
    </row>
    <row r="394" spans="1:10" ht="14.1" customHeight="1" thickBot="1" x14ac:dyDescent="0.25">
      <c r="A394" s="75"/>
      <c r="B394" s="62" t="s">
        <v>1786</v>
      </c>
      <c r="C394" s="60">
        <f>IF(C393="","",IF(AND(MONTH(C393)&gt;=1,MONTH(C393)&lt;=3),1,IF(AND(MONTH(C393)&gt;=4,MONTH(C393)&lt;=6),2,IF(AND(MONTH(C393)&gt;=7,MONTH(C393)&lt;=9),3,4))))</f>
        <v>3</v>
      </c>
      <c r="D394" s="75"/>
      <c r="E394" s="62" t="s">
        <v>13192</v>
      </c>
      <c r="F394" s="61" t="s">
        <v>11112</v>
      </c>
      <c r="G394" s="5"/>
      <c r="H394" s="5"/>
      <c r="I394" s="5"/>
      <c r="J394" s="5"/>
    </row>
    <row r="395" spans="1:10" ht="14.1" customHeight="1" thickBot="1" x14ac:dyDescent="0.25">
      <c r="A395" s="5"/>
      <c r="B395" s="5"/>
      <c r="C395" s="5"/>
      <c r="D395" s="5"/>
      <c r="E395" s="5"/>
      <c r="F395" s="5"/>
      <c r="G395" s="5"/>
      <c r="H395" s="5"/>
      <c r="I395" s="5"/>
      <c r="J395" s="5"/>
    </row>
    <row r="396" spans="1:10" ht="14.1" customHeight="1" thickBot="1" x14ac:dyDescent="0.25">
      <c r="A396" s="67" t="s">
        <v>15735</v>
      </c>
      <c r="B396" s="67" t="s">
        <v>16146</v>
      </c>
      <c r="C396" s="67" t="s">
        <v>15641</v>
      </c>
      <c r="D396" s="67" t="s">
        <v>15251</v>
      </c>
      <c r="E396" s="67" t="s">
        <v>6932</v>
      </c>
      <c r="F396" s="67" t="s">
        <v>15280</v>
      </c>
      <c r="G396" s="5"/>
      <c r="H396" s="5"/>
      <c r="I396" s="5"/>
      <c r="J396" s="5"/>
    </row>
    <row r="397" spans="1:10" ht="14.1" customHeight="1" x14ac:dyDescent="0.2">
      <c r="A397" s="63">
        <v>15101506</v>
      </c>
      <c r="B397" s="64" t="str">
        <f ca="1">IFERROR(INDEX(UNSPSCDes,MATCH(INDIRECT(ADDRESS(ROW(),COLUMN()-1,4)),UNSPSCCode,0)),"")</f>
        <v>Gasolina</v>
      </c>
      <c r="C397" s="63" t="s">
        <v>9560</v>
      </c>
      <c r="D397" s="63">
        <v>8000</v>
      </c>
      <c r="E397" s="66">
        <v>250</v>
      </c>
      <c r="F397" s="65">
        <f ca="1">INDIRECT(ADDRESS(ROW(),COLUMN()-2,4))*INDIRECT(ADDRESS(ROW(),COLUMN()-1,4))</f>
        <v>2000000</v>
      </c>
      <c r="G397" s="5"/>
      <c r="H397" s="5"/>
      <c r="I397" s="5"/>
      <c r="J397" s="5"/>
    </row>
    <row r="398" spans="1:10" ht="14.1" customHeight="1" x14ac:dyDescent="0.2">
      <c r="A398" s="5"/>
      <c r="B398" s="5"/>
      <c r="C398" s="5"/>
      <c r="D398" s="5"/>
      <c r="E398" s="68" t="s">
        <v>12550</v>
      </c>
      <c r="F398" s="69">
        <f ca="1">SUM(Table366[MONTO TOTAL ESTIMADO])</f>
        <v>2000000</v>
      </c>
      <c r="G398" s="5"/>
      <c r="H398" s="5" t="str">
        <f>C390</f>
        <v>Bienes</v>
      </c>
      <c r="I398" s="5" t="str">
        <f>E390</f>
        <v>No</v>
      </c>
      <c r="J398" s="5" t="str">
        <f>D390</f>
        <v>Comparacion de Precios</v>
      </c>
    </row>
    <row r="399" spans="1:10" ht="14.1" customHeight="1" thickBot="1" x14ac:dyDescent="0.3"/>
    <row r="400" spans="1:10" ht="33.75" customHeight="1" thickBot="1" x14ac:dyDescent="0.25">
      <c r="A400" s="59" t="s">
        <v>16382</v>
      </c>
      <c r="B400" s="59" t="s">
        <v>161</v>
      </c>
      <c r="C400" s="59" t="s">
        <v>11724</v>
      </c>
      <c r="D400" s="59" t="s">
        <v>14377</v>
      </c>
      <c r="E400" s="59" t="s">
        <v>10962</v>
      </c>
      <c r="F400" s="59" t="s">
        <v>11095</v>
      </c>
      <c r="G400" s="5"/>
      <c r="H400" s="5"/>
      <c r="I400" s="5"/>
      <c r="J400" s="5"/>
    </row>
    <row r="401" spans="1:10" ht="14.1" customHeight="1" thickBot="1" x14ac:dyDescent="0.25">
      <c r="A401" s="61" t="s">
        <v>18868</v>
      </c>
      <c r="B401" s="61" t="s">
        <v>18971</v>
      </c>
      <c r="C401" s="61" t="s">
        <v>6798</v>
      </c>
      <c r="D401" s="61" t="s">
        <v>17483</v>
      </c>
      <c r="E401" s="61" t="s">
        <v>8855</v>
      </c>
      <c r="F401" s="61"/>
      <c r="G401" s="5"/>
      <c r="H401" s="5"/>
      <c r="I401" s="5"/>
      <c r="J401" s="5"/>
    </row>
    <row r="402" spans="1:10" ht="14.1" customHeight="1" thickBot="1" x14ac:dyDescent="0.25">
      <c r="A402" s="74" t="s">
        <v>14827</v>
      </c>
      <c r="B402" s="62" t="s">
        <v>8529</v>
      </c>
      <c r="C402" s="71">
        <v>45329</v>
      </c>
      <c r="D402" s="74" t="s">
        <v>9386</v>
      </c>
      <c r="E402" s="62" t="s">
        <v>13093</v>
      </c>
      <c r="F402" s="61" t="s">
        <v>3080</v>
      </c>
      <c r="G402" s="5"/>
      <c r="H402" s="5"/>
      <c r="I402" s="5"/>
      <c r="J402" s="5"/>
    </row>
    <row r="403" spans="1:10" ht="14.1" customHeight="1" thickBot="1" x14ac:dyDescent="0.25">
      <c r="A403" s="75"/>
      <c r="B403" s="62" t="s">
        <v>1786</v>
      </c>
      <c r="C403" s="60">
        <f>IF(C402="","",IF(AND(MONTH(C402)&gt;=1,MONTH(C402)&lt;=3),1,IF(AND(MONTH(C402)&gt;=4,MONTH(C402)&lt;=6),2,IF(AND(MONTH(C402)&gt;=7,MONTH(C402)&lt;=9),3,4))))</f>
        <v>1</v>
      </c>
      <c r="D403" s="75"/>
      <c r="E403" s="62" t="s">
        <v>2417</v>
      </c>
      <c r="F403" s="61" t="s">
        <v>11112</v>
      </c>
      <c r="G403" s="5"/>
      <c r="H403" s="5"/>
      <c r="I403" s="5"/>
      <c r="J403" s="5"/>
    </row>
    <row r="404" spans="1:10" ht="14.1" customHeight="1" thickBot="1" x14ac:dyDescent="0.25">
      <c r="A404" s="75"/>
      <c r="B404" s="62" t="s">
        <v>12942</v>
      </c>
      <c r="C404" s="71">
        <v>45343</v>
      </c>
      <c r="D404" s="75"/>
      <c r="E404" s="62" t="s">
        <v>3073</v>
      </c>
      <c r="F404" s="61" t="s">
        <v>11112</v>
      </c>
      <c r="G404" s="5"/>
      <c r="H404" s="5"/>
      <c r="I404" s="5"/>
      <c r="J404" s="5"/>
    </row>
    <row r="405" spans="1:10" ht="14.1" customHeight="1" thickBot="1" x14ac:dyDescent="0.25">
      <c r="A405" s="75"/>
      <c r="B405" s="62" t="s">
        <v>1786</v>
      </c>
      <c r="C405" s="60">
        <f>IF(C404="","",IF(AND(MONTH(C404)&gt;=1,MONTH(C404)&lt;=3),1,IF(AND(MONTH(C404)&gt;=4,MONTH(C404)&lt;=6),2,IF(AND(MONTH(C404)&gt;=7,MONTH(C404)&lt;=9),3,4))))</f>
        <v>1</v>
      </c>
      <c r="D405" s="75"/>
      <c r="E405" s="62" t="s">
        <v>13192</v>
      </c>
      <c r="F405" s="61" t="s">
        <v>11112</v>
      </c>
      <c r="G405" s="5"/>
      <c r="H405" s="5"/>
      <c r="I405" s="5"/>
      <c r="J405" s="5"/>
    </row>
    <row r="406" spans="1:10" ht="14.1" customHeight="1" thickBot="1" x14ac:dyDescent="0.25">
      <c r="A406" s="5"/>
      <c r="B406" s="5"/>
      <c r="C406" s="5"/>
      <c r="D406" s="5"/>
      <c r="E406" s="5"/>
      <c r="F406" s="5"/>
      <c r="G406" s="5"/>
      <c r="H406" s="5"/>
      <c r="I406" s="5"/>
      <c r="J406" s="5"/>
    </row>
    <row r="407" spans="1:10" ht="14.1" customHeight="1" thickBot="1" x14ac:dyDescent="0.25">
      <c r="A407" s="67" t="s">
        <v>15735</v>
      </c>
      <c r="B407" s="67" t="s">
        <v>16146</v>
      </c>
      <c r="C407" s="67" t="s">
        <v>15641</v>
      </c>
      <c r="D407" s="67" t="s">
        <v>15251</v>
      </c>
      <c r="E407" s="67" t="s">
        <v>6932</v>
      </c>
      <c r="F407" s="67" t="s">
        <v>15280</v>
      </c>
      <c r="G407" s="5"/>
      <c r="H407" s="5"/>
      <c r="I407" s="5"/>
      <c r="J407" s="5"/>
    </row>
    <row r="408" spans="1:10" ht="14.1" customHeight="1" x14ac:dyDescent="0.2">
      <c r="A408" s="63">
        <v>55121503</v>
      </c>
      <c r="B408" s="64" t="str">
        <f ca="1">IFERROR(INDEX(UNSPSCDes,MATCH(INDIRECT(ADDRESS(ROW(),COLUMN()-1,4)),UNSPSCCode,0)),"")</f>
        <v>Etiquetas de identificación</v>
      </c>
      <c r="C408" s="63" t="s">
        <v>1449</v>
      </c>
      <c r="D408" s="63">
        <v>40</v>
      </c>
      <c r="E408" s="66">
        <v>30000</v>
      </c>
      <c r="F408" s="65">
        <f ca="1">INDIRECT(ADDRESS(ROW(),COLUMN()-2,4))*INDIRECT(ADDRESS(ROW(),COLUMN()-1,4))</f>
        <v>1200000</v>
      </c>
      <c r="G408" s="5"/>
      <c r="H408" s="5"/>
      <c r="I408" s="5"/>
      <c r="J408" s="5"/>
    </row>
    <row r="409" spans="1:10" ht="13.5" customHeight="1" x14ac:dyDescent="0.2">
      <c r="A409" s="63">
        <v>55121503</v>
      </c>
      <c r="B409" s="64" t="str">
        <f ca="1">IFERROR(INDEX(UNSPSCDes,MATCH(INDIRECT(ADDRESS(ROW(),COLUMN()-1,4)),UNSPSCCode,0)),"")</f>
        <v>Etiquetas de identificación</v>
      </c>
      <c r="C409" s="63" t="s">
        <v>1449</v>
      </c>
      <c r="D409" s="63">
        <v>6</v>
      </c>
      <c r="E409" s="66">
        <v>40000</v>
      </c>
      <c r="F409" s="65">
        <f ca="1">INDIRECT(ADDRESS(ROW(),COLUMN()-2,4))*INDIRECT(ADDRESS(ROW(),COLUMN()-1,4))</f>
        <v>240000</v>
      </c>
      <c r="G409" s="5"/>
      <c r="H409" s="5"/>
      <c r="I409" s="5"/>
      <c r="J409" s="5"/>
    </row>
    <row r="410" spans="1:10" ht="13.5" customHeight="1" x14ac:dyDescent="0.2">
      <c r="A410" s="63">
        <v>55121503</v>
      </c>
      <c r="B410" s="64" t="str">
        <f ca="1">IFERROR(INDEX(UNSPSCDes,MATCH(INDIRECT(ADDRESS(ROW(),COLUMN()-1,4)),UNSPSCCode,0)),"")</f>
        <v>Etiquetas de identificación</v>
      </c>
      <c r="C410" s="63" t="s">
        <v>1449</v>
      </c>
      <c r="D410" s="63">
        <v>5</v>
      </c>
      <c r="E410" s="66">
        <v>50000</v>
      </c>
      <c r="F410" s="65">
        <f ca="1">INDIRECT(ADDRESS(ROW(),COLUMN()-2,4))*INDIRECT(ADDRESS(ROW(),COLUMN()-1,4))</f>
        <v>250000</v>
      </c>
      <c r="G410" s="5"/>
      <c r="H410" s="5"/>
      <c r="I410" s="5"/>
      <c r="J410" s="5"/>
    </row>
    <row r="411" spans="1:10" ht="14.1" customHeight="1" x14ac:dyDescent="0.2">
      <c r="A411" s="5"/>
      <c r="B411" s="5"/>
      <c r="C411" s="5"/>
      <c r="D411" s="5"/>
      <c r="E411" s="68" t="s">
        <v>12550</v>
      </c>
      <c r="F411" s="69">
        <f ca="1">SUM(Table367[MONTO TOTAL ESTIMADO])</f>
        <v>1690000</v>
      </c>
      <c r="G411" s="5"/>
      <c r="H411" s="5" t="str">
        <f>C401</f>
        <v>Servicios</v>
      </c>
      <c r="I411" s="5" t="str">
        <f>E401</f>
        <v>Sí</v>
      </c>
      <c r="J411" s="5" t="str">
        <f>D401</f>
        <v>Compras Menores</v>
      </c>
    </row>
    <row r="412" spans="1:10" ht="14.1" customHeight="1" thickBot="1" x14ac:dyDescent="0.3"/>
    <row r="413" spans="1:10" ht="33.75" customHeight="1" thickBot="1" x14ac:dyDescent="0.25">
      <c r="A413" s="59" t="s">
        <v>16382</v>
      </c>
      <c r="B413" s="59" t="s">
        <v>161</v>
      </c>
      <c r="C413" s="59" t="s">
        <v>11724</v>
      </c>
      <c r="D413" s="59" t="s">
        <v>14377</v>
      </c>
      <c r="E413" s="59" t="s">
        <v>10962</v>
      </c>
      <c r="F413" s="59" t="s">
        <v>11095</v>
      </c>
      <c r="G413" s="5"/>
      <c r="H413" s="5"/>
      <c r="I413" s="5"/>
      <c r="J413" s="5"/>
    </row>
    <row r="414" spans="1:10" ht="13.5" customHeight="1" thickBot="1" x14ac:dyDescent="0.25">
      <c r="A414" s="61" t="s">
        <v>18973</v>
      </c>
      <c r="B414" s="61" t="s">
        <v>18972</v>
      </c>
      <c r="C414" s="61" t="s">
        <v>17798</v>
      </c>
      <c r="D414" s="61" t="s">
        <v>17483</v>
      </c>
      <c r="E414" s="61" t="s">
        <v>17854</v>
      </c>
      <c r="F414" s="61"/>
      <c r="G414" s="5"/>
      <c r="H414" s="5"/>
      <c r="I414" s="5"/>
      <c r="J414" s="5"/>
    </row>
    <row r="415" spans="1:10" ht="14.1" customHeight="1" thickBot="1" x14ac:dyDescent="0.25">
      <c r="A415" s="74" t="s">
        <v>14827</v>
      </c>
      <c r="B415" s="62" t="s">
        <v>8529</v>
      </c>
      <c r="C415" s="71">
        <v>45400</v>
      </c>
      <c r="D415" s="74" t="s">
        <v>9386</v>
      </c>
      <c r="E415" s="62" t="s">
        <v>13093</v>
      </c>
      <c r="F415" s="61" t="s">
        <v>3080</v>
      </c>
      <c r="G415" s="5"/>
      <c r="H415" s="5"/>
      <c r="I415" s="5"/>
      <c r="J415" s="5"/>
    </row>
    <row r="416" spans="1:10" ht="14.1" customHeight="1" thickBot="1" x14ac:dyDescent="0.25">
      <c r="A416" s="75"/>
      <c r="B416" s="62" t="s">
        <v>1786</v>
      </c>
      <c r="C416" s="60">
        <f>IF(C415="","",IF(AND(MONTH(C415)&gt;=1,MONTH(C415)&lt;=3),1,IF(AND(MONTH(C415)&gt;=4,MONTH(C415)&lt;=6),2,IF(AND(MONTH(C415)&gt;=7,MONTH(C415)&lt;=9),3,4))))</f>
        <v>2</v>
      </c>
      <c r="D416" s="75"/>
      <c r="E416" s="62" t="s">
        <v>2417</v>
      </c>
      <c r="F416" s="61" t="s">
        <v>11112</v>
      </c>
      <c r="G416" s="5"/>
      <c r="H416" s="5"/>
      <c r="I416" s="5"/>
      <c r="J416" s="5"/>
    </row>
    <row r="417" spans="1:10" ht="14.1" customHeight="1" thickBot="1" x14ac:dyDescent="0.25">
      <c r="A417" s="75"/>
      <c r="B417" s="62" t="s">
        <v>12942</v>
      </c>
      <c r="C417" s="71">
        <v>45407</v>
      </c>
      <c r="D417" s="75"/>
      <c r="E417" s="62" t="s">
        <v>3073</v>
      </c>
      <c r="F417" s="61" t="s">
        <v>11112</v>
      </c>
      <c r="G417" s="5"/>
      <c r="H417" s="5"/>
      <c r="I417" s="5"/>
      <c r="J417" s="5"/>
    </row>
    <row r="418" spans="1:10" ht="14.1" customHeight="1" thickBot="1" x14ac:dyDescent="0.25">
      <c r="A418" s="75"/>
      <c r="B418" s="62" t="s">
        <v>1786</v>
      </c>
      <c r="C418" s="60">
        <f>IF(C417="","",IF(AND(MONTH(C417)&gt;=1,MONTH(C417)&lt;=3),1,IF(AND(MONTH(C417)&gt;=4,MONTH(C417)&lt;=6),2,IF(AND(MONTH(C417)&gt;=7,MONTH(C417)&lt;=9),3,4))))</f>
        <v>2</v>
      </c>
      <c r="D418" s="75"/>
      <c r="E418" s="62" t="s">
        <v>13192</v>
      </c>
      <c r="F418" s="61" t="s">
        <v>11112</v>
      </c>
      <c r="G418" s="5"/>
      <c r="H418" s="5"/>
      <c r="I418" s="5"/>
      <c r="J418" s="5"/>
    </row>
    <row r="419" spans="1:10" ht="14.1" customHeight="1" thickBot="1" x14ac:dyDescent="0.25">
      <c r="A419" s="5"/>
      <c r="B419" s="5"/>
      <c r="C419" s="5"/>
      <c r="D419" s="5"/>
      <c r="E419" s="5"/>
      <c r="F419" s="5"/>
      <c r="G419" s="5"/>
      <c r="H419" s="5"/>
      <c r="I419" s="5"/>
      <c r="J419" s="5"/>
    </row>
    <row r="420" spans="1:10" ht="14.1" customHeight="1" thickBot="1" x14ac:dyDescent="0.25">
      <c r="A420" s="67" t="s">
        <v>15735</v>
      </c>
      <c r="B420" s="67" t="s">
        <v>16146</v>
      </c>
      <c r="C420" s="67" t="s">
        <v>15641</v>
      </c>
      <c r="D420" s="67" t="s">
        <v>15251</v>
      </c>
      <c r="E420" s="67" t="s">
        <v>6932</v>
      </c>
      <c r="F420" s="67" t="s">
        <v>15280</v>
      </c>
      <c r="G420" s="5"/>
      <c r="H420" s="5"/>
      <c r="I420" s="5"/>
      <c r="J420" s="5"/>
    </row>
    <row r="421" spans="1:10" ht="14.1" customHeight="1" x14ac:dyDescent="0.2">
      <c r="A421" s="63">
        <v>41111501</v>
      </c>
      <c r="B421" s="64" t="str">
        <f ca="1">IFERROR(INDEX(UNSPSCDes,MATCH(INDIRECT(ADDRESS(ROW(),COLUMN()-1,4)),UNSPSCCode,0)),"")</f>
        <v>Balanzas de carga superior electrónicos</v>
      </c>
      <c r="C421" s="63" t="s">
        <v>1449</v>
      </c>
      <c r="D421" s="63">
        <v>10</v>
      </c>
      <c r="E421" s="66">
        <v>2600</v>
      </c>
      <c r="F421" s="65">
        <f ca="1">INDIRECT(ADDRESS(ROW(),COLUMN()-2,4))*INDIRECT(ADDRESS(ROW(),COLUMN()-1,4))</f>
        <v>26000</v>
      </c>
      <c r="G421" s="5"/>
      <c r="H421" s="5"/>
      <c r="I421" s="5"/>
      <c r="J421" s="5"/>
    </row>
    <row r="422" spans="1:10" ht="13.5" customHeight="1" x14ac:dyDescent="0.2">
      <c r="A422" s="63">
        <v>24101504</v>
      </c>
      <c r="B422" s="64" t="str">
        <f ca="1">IFERROR(INDEX(UNSPSCDes,MATCH(INDIRECT(ADDRESS(ROW(),COLUMN()-1,4)),UNSPSCCode,0)),"")</f>
        <v>Carretones de mano o accesorios</v>
      </c>
      <c r="C422" s="63" t="s">
        <v>1449</v>
      </c>
      <c r="D422" s="63">
        <v>10</v>
      </c>
      <c r="E422" s="66">
        <v>9500</v>
      </c>
      <c r="F422" s="65">
        <f ca="1">INDIRECT(ADDRESS(ROW(),COLUMN()-2,4))*INDIRECT(ADDRESS(ROW(),COLUMN()-1,4))</f>
        <v>95000</v>
      </c>
      <c r="G422" s="5"/>
      <c r="H422" s="5"/>
      <c r="I422" s="5"/>
      <c r="J422" s="5"/>
    </row>
    <row r="423" spans="1:10" ht="13.5" customHeight="1" x14ac:dyDescent="0.2">
      <c r="A423" s="63">
        <v>24101505</v>
      </c>
      <c r="B423" s="64" t="str">
        <f ca="1">IFERROR(INDEX(UNSPSCDes,MATCH(INDIRECT(ADDRESS(ROW(),COLUMN()-1,4)),UNSPSCCode,0)),"")</f>
        <v>Camiones de pallets</v>
      </c>
      <c r="C423" s="63" t="s">
        <v>1449</v>
      </c>
      <c r="D423" s="63">
        <v>2</v>
      </c>
      <c r="E423" s="66">
        <v>35000</v>
      </c>
      <c r="F423" s="65">
        <f ca="1">INDIRECT(ADDRESS(ROW(),COLUMN()-2,4))*INDIRECT(ADDRESS(ROW(),COLUMN()-1,4))</f>
        <v>70000</v>
      </c>
      <c r="G423" s="5"/>
      <c r="H423" s="5"/>
      <c r="I423" s="5"/>
      <c r="J423" s="5"/>
    </row>
    <row r="424" spans="1:10" ht="13.5" customHeight="1" x14ac:dyDescent="0.2">
      <c r="A424" s="63">
        <v>23121614</v>
      </c>
      <c r="B424" s="64" t="str">
        <f ca="1">IFERROR(INDEX(UNSPSCDes,MATCH(INDIRECT(ADDRESS(ROW(),COLUMN()-1,4)),UNSPSCCode,0)),"")</f>
        <v>Máquinas de coser</v>
      </c>
      <c r="C424" s="63" t="s">
        <v>1449</v>
      </c>
      <c r="D424" s="63">
        <v>2</v>
      </c>
      <c r="E424" s="66">
        <v>70000</v>
      </c>
      <c r="F424" s="65">
        <f ca="1">INDIRECT(ADDRESS(ROW(),COLUMN()-2,4))*INDIRECT(ADDRESS(ROW(),COLUMN()-1,4))</f>
        <v>140000</v>
      </c>
      <c r="G424" s="5"/>
      <c r="H424" s="5"/>
      <c r="I424" s="5"/>
      <c r="J424" s="5"/>
    </row>
    <row r="425" spans="1:10" ht="14.1" customHeight="1" x14ac:dyDescent="0.2">
      <c r="A425" s="5"/>
      <c r="B425" s="5"/>
      <c r="C425" s="5"/>
      <c r="D425" s="5"/>
      <c r="E425" s="68" t="s">
        <v>12550</v>
      </c>
      <c r="F425" s="69">
        <f ca="1">SUM(Table368[MONTO TOTAL ESTIMADO])</f>
        <v>331000</v>
      </c>
      <c r="G425" s="5"/>
      <c r="H425" s="5" t="str">
        <f>C414</f>
        <v>Bienes</v>
      </c>
      <c r="I425" s="5" t="str">
        <f>E414</f>
        <v>No</v>
      </c>
      <c r="J425" s="5" t="str">
        <f>D414</f>
        <v>Compras Menores</v>
      </c>
    </row>
    <row r="426" spans="1:10" ht="14.1" customHeight="1" thickBot="1" x14ac:dyDescent="0.3"/>
    <row r="427" spans="1:10" ht="33.75" customHeight="1" thickBot="1" x14ac:dyDescent="0.25">
      <c r="A427" s="59" t="s">
        <v>16382</v>
      </c>
      <c r="B427" s="59" t="s">
        <v>161</v>
      </c>
      <c r="C427" s="59" t="s">
        <v>11724</v>
      </c>
      <c r="D427" s="59" t="s">
        <v>14377</v>
      </c>
      <c r="E427" s="59" t="s">
        <v>10962</v>
      </c>
      <c r="F427" s="59" t="s">
        <v>11095</v>
      </c>
      <c r="G427" s="5"/>
      <c r="H427" s="5"/>
      <c r="I427" s="5"/>
      <c r="J427" s="5"/>
    </row>
    <row r="428" spans="1:10" ht="13.5" customHeight="1" thickBot="1" x14ac:dyDescent="0.25">
      <c r="A428" s="61" t="s">
        <v>18914</v>
      </c>
      <c r="B428" s="61" t="s">
        <v>18974</v>
      </c>
      <c r="C428" s="61" t="s">
        <v>6798</v>
      </c>
      <c r="D428" s="61" t="s">
        <v>2518</v>
      </c>
      <c r="E428" s="61" t="s">
        <v>17854</v>
      </c>
      <c r="F428" s="61"/>
      <c r="G428" s="5"/>
      <c r="H428" s="5"/>
      <c r="I428" s="5"/>
      <c r="J428" s="5"/>
    </row>
    <row r="429" spans="1:10" ht="14.1" customHeight="1" thickBot="1" x14ac:dyDescent="0.25">
      <c r="A429" s="74" t="s">
        <v>14827</v>
      </c>
      <c r="B429" s="62" t="s">
        <v>8529</v>
      </c>
      <c r="C429" s="71">
        <v>45383</v>
      </c>
      <c r="D429" s="74" t="s">
        <v>9386</v>
      </c>
      <c r="E429" s="62" t="s">
        <v>13093</v>
      </c>
      <c r="F429" s="61" t="s">
        <v>3080</v>
      </c>
      <c r="G429" s="5"/>
      <c r="H429" s="5"/>
      <c r="I429" s="5"/>
      <c r="J429" s="5"/>
    </row>
    <row r="430" spans="1:10" ht="14.1" customHeight="1" thickBot="1" x14ac:dyDescent="0.25">
      <c r="A430" s="75"/>
      <c r="B430" s="62" t="s">
        <v>1786</v>
      </c>
      <c r="C430" s="60">
        <f>IF(C429="","",IF(AND(MONTH(C429)&gt;=1,MONTH(C429)&lt;=3),1,IF(AND(MONTH(C429)&gt;=4,MONTH(C429)&lt;=6),2,IF(AND(MONTH(C429)&gt;=7,MONTH(C429)&lt;=9),3,4))))</f>
        <v>2</v>
      </c>
      <c r="D430" s="75"/>
      <c r="E430" s="62" t="s">
        <v>2417</v>
      </c>
      <c r="F430" s="61" t="s">
        <v>11112</v>
      </c>
      <c r="G430" s="5"/>
      <c r="H430" s="5"/>
      <c r="I430" s="5"/>
      <c r="J430" s="5"/>
    </row>
    <row r="431" spans="1:10" ht="14.1" customHeight="1" thickBot="1" x14ac:dyDescent="0.25">
      <c r="A431" s="75"/>
      <c r="B431" s="62" t="s">
        <v>12942</v>
      </c>
      <c r="C431" s="71">
        <v>45412</v>
      </c>
      <c r="D431" s="75"/>
      <c r="E431" s="62" t="s">
        <v>3073</v>
      </c>
      <c r="F431" s="61" t="s">
        <v>11112</v>
      </c>
      <c r="G431" s="5"/>
      <c r="H431" s="5"/>
      <c r="I431" s="5"/>
      <c r="J431" s="5"/>
    </row>
    <row r="432" spans="1:10" ht="14.1" customHeight="1" thickBot="1" x14ac:dyDescent="0.25">
      <c r="A432" s="75"/>
      <c r="B432" s="62" t="s">
        <v>1786</v>
      </c>
      <c r="C432" s="60">
        <f>IF(C431="","",IF(AND(MONTH(C431)&gt;=1,MONTH(C431)&lt;=3),1,IF(AND(MONTH(C431)&gt;=4,MONTH(C431)&lt;=6),2,IF(AND(MONTH(C431)&gt;=7,MONTH(C431)&lt;=9),3,4))))</f>
        <v>2</v>
      </c>
      <c r="D432" s="75"/>
      <c r="E432" s="62" t="s">
        <v>13192</v>
      </c>
      <c r="F432" s="61" t="s">
        <v>11112</v>
      </c>
      <c r="G432" s="5"/>
      <c r="H432" s="5"/>
      <c r="I432" s="5"/>
      <c r="J432" s="5"/>
    </row>
    <row r="433" spans="1:10" ht="14.1" customHeight="1" thickBot="1" x14ac:dyDescent="0.25">
      <c r="A433" s="5"/>
      <c r="B433" s="5"/>
      <c r="C433" s="5"/>
      <c r="D433" s="5"/>
      <c r="E433" s="5"/>
      <c r="F433" s="5"/>
      <c r="G433" s="5"/>
      <c r="H433" s="5"/>
      <c r="I433" s="5"/>
      <c r="J433" s="5"/>
    </row>
    <row r="434" spans="1:10" ht="14.1" customHeight="1" thickBot="1" x14ac:dyDescent="0.25">
      <c r="A434" s="67" t="s">
        <v>15735</v>
      </c>
      <c r="B434" s="67" t="s">
        <v>16146</v>
      </c>
      <c r="C434" s="67" t="s">
        <v>15641</v>
      </c>
      <c r="D434" s="67" t="s">
        <v>15251</v>
      </c>
      <c r="E434" s="67" t="s">
        <v>6932</v>
      </c>
      <c r="F434" s="67" t="s">
        <v>15280</v>
      </c>
      <c r="G434" s="5"/>
      <c r="H434" s="5"/>
      <c r="I434" s="5"/>
      <c r="J434" s="5"/>
    </row>
    <row r="435" spans="1:10" ht="27" customHeight="1" x14ac:dyDescent="0.2">
      <c r="A435" s="63">
        <v>78101802</v>
      </c>
      <c r="B435" s="64" t="str">
        <f t="shared" ref="B435:B442" ca="1" si="4">IFERROR(INDEX(UNSPSCDes,MATCH(INDIRECT(ADDRESS(ROW(),COLUMN()-1,4)),UNSPSCCode,0)),"")</f>
        <v>Servicios transporte de carga por carretera (en camión) a nivel regional y nacional</v>
      </c>
      <c r="C435" s="63" t="s">
        <v>1449</v>
      </c>
      <c r="D435" s="63">
        <v>5</v>
      </c>
      <c r="E435" s="66">
        <v>1400000</v>
      </c>
      <c r="F435" s="65">
        <f t="shared" ref="F435:F442" ca="1" si="5">INDIRECT(ADDRESS(ROW(),COLUMN()-2,4))*INDIRECT(ADDRESS(ROW(),COLUMN()-1,4))</f>
        <v>7000000</v>
      </c>
      <c r="G435" s="5"/>
      <c r="H435" s="5"/>
      <c r="I435" s="5"/>
      <c r="J435" s="5"/>
    </row>
    <row r="436" spans="1:10" ht="13.5" customHeight="1" x14ac:dyDescent="0.2">
      <c r="A436" s="63">
        <v>78101802</v>
      </c>
      <c r="B436" s="64" t="str">
        <f t="shared" ca="1" si="4"/>
        <v>Servicios transporte de carga por carretera (en camión) a nivel regional y nacional</v>
      </c>
      <c r="C436" s="63" t="s">
        <v>1449</v>
      </c>
      <c r="D436" s="63">
        <v>10</v>
      </c>
      <c r="E436" s="66">
        <v>1000000</v>
      </c>
      <c r="F436" s="65">
        <f t="shared" ca="1" si="5"/>
        <v>10000000</v>
      </c>
      <c r="G436" s="5"/>
      <c r="H436" s="5"/>
      <c r="I436" s="5"/>
      <c r="J436" s="5"/>
    </row>
    <row r="437" spans="1:10" ht="13.5" customHeight="1" x14ac:dyDescent="0.2">
      <c r="A437" s="63">
        <v>78101802</v>
      </c>
      <c r="B437" s="64" t="str">
        <f t="shared" ca="1" si="4"/>
        <v>Servicios transporte de carga por carretera (en camión) a nivel regional y nacional</v>
      </c>
      <c r="C437" s="63" t="s">
        <v>1449</v>
      </c>
      <c r="D437" s="63">
        <v>80</v>
      </c>
      <c r="E437" s="66">
        <v>900000</v>
      </c>
      <c r="F437" s="65">
        <f t="shared" ca="1" si="5"/>
        <v>72000000</v>
      </c>
      <c r="G437" s="5"/>
      <c r="H437" s="5"/>
      <c r="I437" s="5"/>
      <c r="J437" s="5"/>
    </row>
    <row r="438" spans="1:10" ht="13.5" customHeight="1" x14ac:dyDescent="0.2">
      <c r="A438" s="63">
        <v>78101802</v>
      </c>
      <c r="B438" s="64" t="str">
        <f t="shared" ca="1" si="4"/>
        <v>Servicios transporte de carga por carretera (en camión) a nivel regional y nacional</v>
      </c>
      <c r="C438" s="63" t="s">
        <v>1449</v>
      </c>
      <c r="D438" s="63">
        <v>5</v>
      </c>
      <c r="E438" s="66">
        <v>1200000</v>
      </c>
      <c r="F438" s="65">
        <f t="shared" ca="1" si="5"/>
        <v>6000000</v>
      </c>
      <c r="G438" s="5"/>
      <c r="H438" s="5"/>
      <c r="I438" s="5"/>
      <c r="J438" s="5"/>
    </row>
    <row r="439" spans="1:10" ht="13.5" customHeight="1" x14ac:dyDescent="0.2">
      <c r="A439" s="63">
        <v>78101802</v>
      </c>
      <c r="B439" s="64" t="str">
        <f t="shared" ca="1" si="4"/>
        <v>Servicios transporte de carga por carretera (en camión) a nivel regional y nacional</v>
      </c>
      <c r="C439" s="63" t="s">
        <v>1449</v>
      </c>
      <c r="D439" s="63">
        <v>6</v>
      </c>
      <c r="E439" s="66">
        <v>1100000</v>
      </c>
      <c r="F439" s="65">
        <f t="shared" ca="1" si="5"/>
        <v>6600000</v>
      </c>
      <c r="G439" s="5"/>
      <c r="H439" s="5"/>
      <c r="I439" s="5"/>
      <c r="J439" s="5"/>
    </row>
    <row r="440" spans="1:10" ht="13.5" customHeight="1" x14ac:dyDescent="0.2">
      <c r="A440" s="63">
        <v>78101802</v>
      </c>
      <c r="B440" s="64" t="str">
        <f t="shared" ca="1" si="4"/>
        <v>Servicios transporte de carga por carretera (en camión) a nivel regional y nacional</v>
      </c>
      <c r="C440" s="63" t="s">
        <v>1449</v>
      </c>
      <c r="D440" s="63">
        <v>3</v>
      </c>
      <c r="E440" s="66">
        <v>2300000</v>
      </c>
      <c r="F440" s="65">
        <f t="shared" ca="1" si="5"/>
        <v>6900000</v>
      </c>
      <c r="G440" s="5"/>
      <c r="H440" s="5"/>
      <c r="I440" s="5"/>
      <c r="J440" s="5"/>
    </row>
    <row r="441" spans="1:10" ht="13.5" customHeight="1" x14ac:dyDescent="0.2">
      <c r="A441" s="63">
        <v>78111808</v>
      </c>
      <c r="B441" s="64" t="str">
        <f t="shared" ca="1" si="4"/>
        <v>Alquiler de vehículos</v>
      </c>
      <c r="C441" s="63" t="s">
        <v>1449</v>
      </c>
      <c r="D441" s="63">
        <v>5</v>
      </c>
      <c r="E441" s="66">
        <v>1250000</v>
      </c>
      <c r="F441" s="65">
        <f t="shared" ca="1" si="5"/>
        <v>6250000</v>
      </c>
      <c r="G441" s="5"/>
      <c r="H441" s="5"/>
      <c r="I441" s="5"/>
      <c r="J441" s="5"/>
    </row>
    <row r="442" spans="1:10" ht="13.5" customHeight="1" x14ac:dyDescent="0.2">
      <c r="A442" s="63">
        <v>78111808</v>
      </c>
      <c r="B442" s="64" t="str">
        <f t="shared" ca="1" si="4"/>
        <v>Alquiler de vehículos</v>
      </c>
      <c r="C442" s="63" t="s">
        <v>1449</v>
      </c>
      <c r="D442" s="63">
        <v>1</v>
      </c>
      <c r="E442" s="66">
        <v>1500000</v>
      </c>
      <c r="F442" s="65">
        <f t="shared" ca="1" si="5"/>
        <v>1500000</v>
      </c>
      <c r="G442" s="5"/>
      <c r="H442" s="5"/>
      <c r="I442" s="5"/>
      <c r="J442" s="5"/>
    </row>
    <row r="443" spans="1:10" ht="14.1" customHeight="1" x14ac:dyDescent="0.2">
      <c r="A443" s="5"/>
      <c r="B443" s="5"/>
      <c r="C443" s="5"/>
      <c r="D443" s="5"/>
      <c r="E443" s="68" t="s">
        <v>12550</v>
      </c>
      <c r="F443" s="69">
        <f ca="1">SUM(Table369[MONTO TOTAL ESTIMADO])</f>
        <v>116250000</v>
      </c>
      <c r="G443" s="5"/>
      <c r="H443" s="5" t="str">
        <f>C428</f>
        <v>Servicios</v>
      </c>
      <c r="I443" s="5" t="str">
        <f>E428</f>
        <v>No</v>
      </c>
      <c r="J443" s="5" t="str">
        <f>D428</f>
        <v>Licitacion Publica</v>
      </c>
    </row>
    <row r="444" spans="1:10" ht="14.1" customHeight="1" thickBot="1" x14ac:dyDescent="0.3"/>
    <row r="445" spans="1:10" ht="33.75" customHeight="1" thickBot="1" x14ac:dyDescent="0.25">
      <c r="A445" s="59" t="s">
        <v>16382</v>
      </c>
      <c r="B445" s="59" t="s">
        <v>161</v>
      </c>
      <c r="C445" s="59" t="s">
        <v>11724</v>
      </c>
      <c r="D445" s="59" t="s">
        <v>14377</v>
      </c>
      <c r="E445" s="59" t="s">
        <v>10962</v>
      </c>
      <c r="F445" s="59" t="s">
        <v>11095</v>
      </c>
      <c r="G445" s="5"/>
      <c r="H445" s="5"/>
      <c r="I445" s="5"/>
      <c r="J445" s="5"/>
    </row>
    <row r="446" spans="1:10" ht="14.1" customHeight="1" thickBot="1" x14ac:dyDescent="0.25">
      <c r="A446" s="61" t="s">
        <v>18869</v>
      </c>
      <c r="B446" s="61" t="s">
        <v>18975</v>
      </c>
      <c r="C446" s="61" t="s">
        <v>6798</v>
      </c>
      <c r="D446" s="61" t="s">
        <v>17483</v>
      </c>
      <c r="E446" s="61" t="s">
        <v>17854</v>
      </c>
      <c r="F446" s="61"/>
      <c r="G446" s="5"/>
      <c r="H446" s="5"/>
      <c r="I446" s="5"/>
      <c r="J446" s="5"/>
    </row>
    <row r="447" spans="1:10" ht="14.1" customHeight="1" thickBot="1" x14ac:dyDescent="0.25">
      <c r="A447" s="74" t="s">
        <v>14827</v>
      </c>
      <c r="B447" s="62" t="s">
        <v>8529</v>
      </c>
      <c r="C447" s="71">
        <v>45322</v>
      </c>
      <c r="D447" s="74" t="s">
        <v>9386</v>
      </c>
      <c r="E447" s="62" t="s">
        <v>13093</v>
      </c>
      <c r="F447" s="61" t="s">
        <v>3080</v>
      </c>
      <c r="G447" s="5"/>
      <c r="H447" s="5"/>
      <c r="I447" s="5"/>
      <c r="J447" s="5"/>
    </row>
    <row r="448" spans="1:10" ht="14.1" customHeight="1" thickBot="1" x14ac:dyDescent="0.25">
      <c r="A448" s="75"/>
      <c r="B448" s="62" t="s">
        <v>1786</v>
      </c>
      <c r="C448" s="60">
        <f>IF(C447="","",IF(AND(MONTH(C447)&gt;=1,MONTH(C447)&lt;=3),1,IF(AND(MONTH(C447)&gt;=4,MONTH(C447)&lt;=6),2,IF(AND(MONTH(C447)&gt;=7,MONTH(C447)&lt;=9),3,4))))</f>
        <v>1</v>
      </c>
      <c r="D448" s="75"/>
      <c r="E448" s="62" t="s">
        <v>2417</v>
      </c>
      <c r="F448" s="61" t="s">
        <v>11112</v>
      </c>
      <c r="G448" s="5"/>
      <c r="H448" s="5"/>
      <c r="I448" s="5"/>
      <c r="J448" s="5"/>
    </row>
    <row r="449" spans="1:10" ht="14.1" customHeight="1" thickBot="1" x14ac:dyDescent="0.25">
      <c r="A449" s="75"/>
      <c r="B449" s="62" t="s">
        <v>12942</v>
      </c>
      <c r="C449" s="71">
        <v>45327</v>
      </c>
      <c r="D449" s="75"/>
      <c r="E449" s="62" t="s">
        <v>3073</v>
      </c>
      <c r="F449" s="61" t="s">
        <v>11112</v>
      </c>
      <c r="G449" s="5"/>
      <c r="H449" s="5"/>
      <c r="I449" s="5"/>
      <c r="J449" s="5"/>
    </row>
    <row r="450" spans="1:10" ht="14.1" customHeight="1" thickBot="1" x14ac:dyDescent="0.25">
      <c r="A450" s="75"/>
      <c r="B450" s="62" t="s">
        <v>1786</v>
      </c>
      <c r="C450" s="60">
        <f>IF(C449="","",IF(AND(MONTH(C449)&gt;=1,MONTH(C449)&lt;=3),1,IF(AND(MONTH(C449)&gt;=4,MONTH(C449)&lt;=6),2,IF(AND(MONTH(C449)&gt;=7,MONTH(C449)&lt;=9),3,4))))</f>
        <v>1</v>
      </c>
      <c r="D450" s="75"/>
      <c r="E450" s="62" t="s">
        <v>13192</v>
      </c>
      <c r="F450" s="61" t="s">
        <v>11112</v>
      </c>
      <c r="G450" s="5"/>
      <c r="H450" s="5"/>
      <c r="I450" s="5"/>
      <c r="J450" s="5"/>
    </row>
    <row r="451" spans="1:10" ht="14.1" customHeight="1" thickBot="1" x14ac:dyDescent="0.25">
      <c r="A451" s="5"/>
      <c r="B451" s="5"/>
      <c r="C451" s="5"/>
      <c r="D451" s="5"/>
      <c r="E451" s="5"/>
      <c r="F451" s="5"/>
      <c r="G451" s="5"/>
      <c r="H451" s="5"/>
      <c r="I451" s="5"/>
      <c r="J451" s="5"/>
    </row>
    <row r="452" spans="1:10" ht="14.1" customHeight="1" thickBot="1" x14ac:dyDescent="0.25">
      <c r="A452" s="67" t="s">
        <v>15735</v>
      </c>
      <c r="B452" s="67" t="s">
        <v>16146</v>
      </c>
      <c r="C452" s="67" t="s">
        <v>15641</v>
      </c>
      <c r="D452" s="67" t="s">
        <v>15251</v>
      </c>
      <c r="E452" s="67" t="s">
        <v>6932</v>
      </c>
      <c r="F452" s="67" t="s">
        <v>15280</v>
      </c>
      <c r="G452" s="5"/>
      <c r="H452" s="5"/>
      <c r="I452" s="5"/>
      <c r="J452" s="5"/>
    </row>
    <row r="453" spans="1:10" ht="13.5" customHeight="1" x14ac:dyDescent="0.2">
      <c r="A453" s="63">
        <v>78111808</v>
      </c>
      <c r="B453" s="64" t="str">
        <f ca="1">IFERROR(INDEX(UNSPSCDes,MATCH(INDIRECT(ADDRESS(ROW(),COLUMN()-1,4)),UNSPSCCode,0)),"")</f>
        <v>Alquiler de vehículos</v>
      </c>
      <c r="C453" s="63" t="s">
        <v>1449</v>
      </c>
      <c r="D453" s="63">
        <v>6</v>
      </c>
      <c r="E453" s="66">
        <v>200000</v>
      </c>
      <c r="F453" s="65">
        <f ca="1">INDIRECT(ADDRESS(ROW(),COLUMN()-2,4))*INDIRECT(ADDRESS(ROW(),COLUMN()-1,4))</f>
        <v>1200000</v>
      </c>
      <c r="G453" s="5"/>
      <c r="H453" s="5"/>
      <c r="I453" s="5"/>
      <c r="J453" s="5"/>
    </row>
    <row r="454" spans="1:10" ht="14.1" customHeight="1" x14ac:dyDescent="0.2">
      <c r="A454" s="5"/>
      <c r="B454" s="5"/>
      <c r="C454" s="5"/>
      <c r="D454" s="5"/>
      <c r="E454" s="68" t="s">
        <v>12550</v>
      </c>
      <c r="F454" s="69">
        <f ca="1">SUM(Table371[MONTO TOTAL ESTIMADO])</f>
        <v>1200000</v>
      </c>
      <c r="G454" s="5"/>
      <c r="H454" s="5" t="str">
        <f>C446</f>
        <v>Servicios</v>
      </c>
      <c r="I454" s="5" t="str">
        <f>E446</f>
        <v>No</v>
      </c>
      <c r="J454" s="5" t="str">
        <f>D446</f>
        <v>Compras Menores</v>
      </c>
    </row>
    <row r="455" spans="1:10" ht="14.1" customHeight="1" thickBot="1" x14ac:dyDescent="0.3"/>
    <row r="456" spans="1:10" ht="33.75" customHeight="1" thickBot="1" x14ac:dyDescent="0.25">
      <c r="A456" s="59" t="s">
        <v>16382</v>
      </c>
      <c r="B456" s="59" t="s">
        <v>161</v>
      </c>
      <c r="C456" s="59" t="s">
        <v>11724</v>
      </c>
      <c r="D456" s="59" t="s">
        <v>14377</v>
      </c>
      <c r="E456" s="59" t="s">
        <v>10962</v>
      </c>
      <c r="F456" s="59" t="s">
        <v>11095</v>
      </c>
      <c r="G456" s="5"/>
      <c r="H456" s="5"/>
      <c r="I456" s="5"/>
      <c r="J456" s="5"/>
    </row>
    <row r="457" spans="1:10" ht="13.5" customHeight="1" thickBot="1" x14ac:dyDescent="0.25">
      <c r="A457" s="61" t="s">
        <v>18977</v>
      </c>
      <c r="B457" s="61" t="s">
        <v>18976</v>
      </c>
      <c r="C457" s="61" t="s">
        <v>6798</v>
      </c>
      <c r="D457" s="61" t="s">
        <v>17483</v>
      </c>
      <c r="E457" s="61" t="s">
        <v>8855</v>
      </c>
      <c r="F457" s="61"/>
      <c r="G457" s="5"/>
      <c r="H457" s="5"/>
      <c r="I457" s="5"/>
      <c r="J457" s="5"/>
    </row>
    <row r="458" spans="1:10" ht="14.1" customHeight="1" thickBot="1" x14ac:dyDescent="0.25">
      <c r="A458" s="74" t="s">
        <v>14827</v>
      </c>
      <c r="B458" s="62" t="s">
        <v>8529</v>
      </c>
      <c r="C458" s="71">
        <v>45420</v>
      </c>
      <c r="D458" s="74" t="s">
        <v>9386</v>
      </c>
      <c r="E458" s="62" t="s">
        <v>13093</v>
      </c>
      <c r="F458" s="61" t="s">
        <v>3080</v>
      </c>
      <c r="G458" s="5"/>
      <c r="H458" s="5"/>
      <c r="I458" s="5"/>
      <c r="J458" s="5"/>
    </row>
    <row r="459" spans="1:10" ht="14.1" customHeight="1" thickBot="1" x14ac:dyDescent="0.25">
      <c r="A459" s="75"/>
      <c r="B459" s="62" t="s">
        <v>1786</v>
      </c>
      <c r="C459" s="60">
        <f>IF(C458="","",IF(AND(MONTH(C458)&gt;=1,MONTH(C458)&lt;=3),1,IF(AND(MONTH(C458)&gt;=4,MONTH(C458)&lt;=6),2,IF(AND(MONTH(C458)&gt;=7,MONTH(C458)&lt;=9),3,4))))</f>
        <v>2</v>
      </c>
      <c r="D459" s="75"/>
      <c r="E459" s="62" t="s">
        <v>2417</v>
      </c>
      <c r="F459" s="61" t="s">
        <v>11112</v>
      </c>
      <c r="G459" s="5"/>
      <c r="H459" s="5"/>
      <c r="I459" s="5"/>
      <c r="J459" s="5"/>
    </row>
    <row r="460" spans="1:10" ht="14.1" customHeight="1" thickBot="1" x14ac:dyDescent="0.25">
      <c r="A460" s="75"/>
      <c r="B460" s="62" t="s">
        <v>12942</v>
      </c>
      <c r="C460" s="71">
        <v>45426</v>
      </c>
      <c r="D460" s="75"/>
      <c r="E460" s="62" t="s">
        <v>3073</v>
      </c>
      <c r="F460" s="61" t="s">
        <v>11112</v>
      </c>
      <c r="G460" s="5"/>
      <c r="H460" s="5"/>
      <c r="I460" s="5"/>
      <c r="J460" s="5"/>
    </row>
    <row r="461" spans="1:10" ht="14.1" customHeight="1" thickBot="1" x14ac:dyDescent="0.25">
      <c r="A461" s="75"/>
      <c r="B461" s="62" t="s">
        <v>1786</v>
      </c>
      <c r="C461" s="60">
        <f>IF(C460="","",IF(AND(MONTH(C460)&gt;=1,MONTH(C460)&lt;=3),1,IF(AND(MONTH(C460)&gt;=4,MONTH(C460)&lt;=6),2,IF(AND(MONTH(C460)&gt;=7,MONTH(C460)&lt;=9),3,4))))</f>
        <v>2</v>
      </c>
      <c r="D461" s="75"/>
      <c r="E461" s="62" t="s">
        <v>13192</v>
      </c>
      <c r="F461" s="61" t="s">
        <v>11112</v>
      </c>
      <c r="G461" s="5"/>
      <c r="H461" s="5"/>
      <c r="I461" s="5"/>
      <c r="J461" s="5"/>
    </row>
    <row r="462" spans="1:10" ht="14.1" customHeight="1" thickBot="1" x14ac:dyDescent="0.25">
      <c r="A462" s="5"/>
      <c r="B462" s="5"/>
      <c r="C462" s="5"/>
      <c r="D462" s="5"/>
      <c r="E462" s="5"/>
      <c r="F462" s="5"/>
      <c r="G462" s="5"/>
      <c r="H462" s="5"/>
      <c r="I462" s="5"/>
      <c r="J462" s="5"/>
    </row>
    <row r="463" spans="1:10" ht="14.1" customHeight="1" thickBot="1" x14ac:dyDescent="0.25">
      <c r="A463" s="67" t="s">
        <v>15735</v>
      </c>
      <c r="B463" s="67" t="s">
        <v>16146</v>
      </c>
      <c r="C463" s="67" t="s">
        <v>15641</v>
      </c>
      <c r="D463" s="67" t="s">
        <v>15251</v>
      </c>
      <c r="E463" s="67" t="s">
        <v>6932</v>
      </c>
      <c r="F463" s="67" t="s">
        <v>15280</v>
      </c>
      <c r="G463" s="5"/>
      <c r="H463" s="5"/>
      <c r="I463" s="5"/>
      <c r="J463" s="5"/>
    </row>
    <row r="464" spans="1:10" ht="13.5" customHeight="1" x14ac:dyDescent="0.2">
      <c r="A464" s="63">
        <v>81141504</v>
      </c>
      <c r="B464" s="64" t="str">
        <f ca="1">IFERROR(INDEX(UNSPSCDes,MATCH(INDIRECT(ADDRESS(ROW(),COLUMN()-1,4)),UNSPSCCode,0)),"")</f>
        <v>Reparación o calibración de pruebas de equipo</v>
      </c>
      <c r="C464" s="63" t="s">
        <v>1449</v>
      </c>
      <c r="D464" s="63">
        <v>1</v>
      </c>
      <c r="E464" s="66">
        <v>1000000</v>
      </c>
      <c r="F464" s="65">
        <f ca="1">INDIRECT(ADDRESS(ROW(),COLUMN()-2,4))*INDIRECT(ADDRESS(ROW(),COLUMN()-1,4))</f>
        <v>1000000</v>
      </c>
      <c r="G464" s="5"/>
      <c r="H464" s="5"/>
      <c r="I464" s="5"/>
      <c r="J464" s="5"/>
    </row>
    <row r="465" spans="1:10" ht="14.1" customHeight="1" x14ac:dyDescent="0.2">
      <c r="A465" s="5"/>
      <c r="B465" s="5"/>
      <c r="C465" s="5"/>
      <c r="D465" s="5"/>
      <c r="E465" s="68" t="s">
        <v>12550</v>
      </c>
      <c r="F465" s="69">
        <f ca="1">SUM(Table373[MONTO TOTAL ESTIMADO])</f>
        <v>1000000</v>
      </c>
      <c r="G465" s="5"/>
      <c r="H465" s="5" t="str">
        <f>C457</f>
        <v>Servicios</v>
      </c>
      <c r="I465" s="5" t="str">
        <f>E457</f>
        <v>Sí</v>
      </c>
      <c r="J465" s="5" t="str">
        <f>D457</f>
        <v>Compras Menores</v>
      </c>
    </row>
    <row r="466" spans="1:10" ht="14.1" customHeight="1" thickBot="1" x14ac:dyDescent="0.3"/>
    <row r="467" spans="1:10" ht="33.75" customHeight="1" thickBot="1" x14ac:dyDescent="0.25">
      <c r="A467" s="59" t="s">
        <v>16382</v>
      </c>
      <c r="B467" s="59" t="s">
        <v>161</v>
      </c>
      <c r="C467" s="59" t="s">
        <v>11724</v>
      </c>
      <c r="D467" s="59" t="s">
        <v>14377</v>
      </c>
      <c r="E467" s="59" t="s">
        <v>10962</v>
      </c>
      <c r="F467" s="59" t="s">
        <v>11095</v>
      </c>
      <c r="G467" s="5"/>
      <c r="H467" s="5"/>
      <c r="I467" s="5"/>
      <c r="J467" s="5"/>
    </row>
    <row r="468" spans="1:10" ht="14.1" customHeight="1" thickBot="1" x14ac:dyDescent="0.25">
      <c r="A468" s="61" t="s">
        <v>18922</v>
      </c>
      <c r="B468" s="61" t="s">
        <v>18978</v>
      </c>
      <c r="C468" s="61" t="s">
        <v>17798</v>
      </c>
      <c r="D468" s="61" t="s">
        <v>17483</v>
      </c>
      <c r="E468" s="61" t="s">
        <v>17854</v>
      </c>
      <c r="F468" s="61"/>
      <c r="G468" s="5"/>
      <c r="H468" s="5"/>
      <c r="I468" s="5"/>
      <c r="J468" s="5"/>
    </row>
    <row r="469" spans="1:10" ht="14.1" customHeight="1" thickBot="1" x14ac:dyDescent="0.25">
      <c r="A469" s="74" t="s">
        <v>14827</v>
      </c>
      <c r="B469" s="62" t="s">
        <v>8529</v>
      </c>
      <c r="C469" s="71">
        <v>45433</v>
      </c>
      <c r="D469" s="74" t="s">
        <v>9386</v>
      </c>
      <c r="E469" s="62" t="s">
        <v>13093</v>
      </c>
      <c r="F469" s="61" t="s">
        <v>3080</v>
      </c>
      <c r="G469" s="5"/>
      <c r="H469" s="5"/>
      <c r="I469" s="5"/>
      <c r="J469" s="5"/>
    </row>
    <row r="470" spans="1:10" ht="14.1" customHeight="1" thickBot="1" x14ac:dyDescent="0.25">
      <c r="A470" s="75"/>
      <c r="B470" s="62" t="s">
        <v>1786</v>
      </c>
      <c r="C470" s="60">
        <f>IF(C469="","",IF(AND(MONTH(C469)&gt;=1,MONTH(C469)&lt;=3),1,IF(AND(MONTH(C469)&gt;=4,MONTH(C469)&lt;=6),2,IF(AND(MONTH(C469)&gt;=7,MONTH(C469)&lt;=9),3,4))))</f>
        <v>2</v>
      </c>
      <c r="D470" s="75"/>
      <c r="E470" s="62" t="s">
        <v>2417</v>
      </c>
      <c r="F470" s="61" t="s">
        <v>11112</v>
      </c>
      <c r="G470" s="5"/>
      <c r="H470" s="5"/>
      <c r="I470" s="5"/>
      <c r="J470" s="5"/>
    </row>
    <row r="471" spans="1:10" ht="14.1" customHeight="1" thickBot="1" x14ac:dyDescent="0.25">
      <c r="A471" s="75"/>
      <c r="B471" s="62" t="s">
        <v>12942</v>
      </c>
      <c r="C471" s="71">
        <v>45439</v>
      </c>
      <c r="D471" s="75"/>
      <c r="E471" s="62" t="s">
        <v>3073</v>
      </c>
      <c r="F471" s="61" t="s">
        <v>11112</v>
      </c>
      <c r="G471" s="5"/>
      <c r="H471" s="5"/>
      <c r="I471" s="5"/>
      <c r="J471" s="5"/>
    </row>
    <row r="472" spans="1:10" ht="14.1" customHeight="1" thickBot="1" x14ac:dyDescent="0.25">
      <c r="A472" s="75"/>
      <c r="B472" s="62" t="s">
        <v>1786</v>
      </c>
      <c r="C472" s="60">
        <f>IF(C471="","",IF(AND(MONTH(C471)&gt;=1,MONTH(C471)&lt;=3),1,IF(AND(MONTH(C471)&gt;=4,MONTH(C471)&lt;=6),2,IF(AND(MONTH(C471)&gt;=7,MONTH(C471)&lt;=9),3,4))))</f>
        <v>2</v>
      </c>
      <c r="D472" s="75"/>
      <c r="E472" s="62" t="s">
        <v>13192</v>
      </c>
      <c r="F472" s="61" t="s">
        <v>11112</v>
      </c>
      <c r="G472" s="5"/>
      <c r="H472" s="5"/>
      <c r="I472" s="5"/>
      <c r="J472" s="5"/>
    </row>
    <row r="473" spans="1:10" ht="14.1" customHeight="1" thickBot="1" x14ac:dyDescent="0.25">
      <c r="A473" s="5"/>
      <c r="B473" s="5"/>
      <c r="C473" s="5"/>
      <c r="D473" s="5"/>
      <c r="E473" s="5"/>
      <c r="F473" s="5"/>
      <c r="G473" s="5"/>
      <c r="H473" s="5"/>
      <c r="I473" s="5"/>
      <c r="J473" s="5"/>
    </row>
    <row r="474" spans="1:10" ht="14.1" customHeight="1" thickBot="1" x14ac:dyDescent="0.25">
      <c r="A474" s="67" t="s">
        <v>15735</v>
      </c>
      <c r="B474" s="67" t="s">
        <v>16146</v>
      </c>
      <c r="C474" s="67" t="s">
        <v>15641</v>
      </c>
      <c r="D474" s="67" t="s">
        <v>15251</v>
      </c>
      <c r="E474" s="67" t="s">
        <v>6932</v>
      </c>
      <c r="F474" s="67" t="s">
        <v>15280</v>
      </c>
      <c r="G474" s="5"/>
      <c r="H474" s="5"/>
      <c r="I474" s="5"/>
      <c r="J474" s="5"/>
    </row>
    <row r="475" spans="1:10" ht="14.1" customHeight="1" x14ac:dyDescent="0.2">
      <c r="A475" s="63">
        <v>24141501</v>
      </c>
      <c r="B475" s="64" t="str">
        <f t="shared" ref="B475:B487" ca="1" si="6">IFERROR(INDEX(UNSPSCDes,MATCH(INDIRECT(ADDRESS(ROW(),COLUMN()-1,4)),UNSPSCCode,0)),"")</f>
        <v>Película elástica para envoltura</v>
      </c>
      <c r="C475" s="63" t="s">
        <v>1449</v>
      </c>
      <c r="D475" s="63">
        <v>40</v>
      </c>
      <c r="E475" s="66">
        <v>2000</v>
      </c>
      <c r="F475" s="65">
        <f t="shared" ref="F475:F487" ca="1" si="7">INDIRECT(ADDRESS(ROW(),COLUMN()-2,4))*INDIRECT(ADDRESS(ROW(),COLUMN()-1,4))</f>
        <v>80000</v>
      </c>
      <c r="G475" s="5"/>
      <c r="H475" s="5"/>
      <c r="I475" s="5"/>
      <c r="J475" s="5"/>
    </row>
    <row r="476" spans="1:10" ht="13.5" customHeight="1" x14ac:dyDescent="0.2">
      <c r="A476" s="63">
        <v>48101513</v>
      </c>
      <c r="B476" s="64" t="str">
        <f t="shared" ca="1" si="6"/>
        <v>Lámparas de calor para uso comercial</v>
      </c>
      <c r="C476" s="63" t="s">
        <v>1449</v>
      </c>
      <c r="D476" s="63">
        <v>6</v>
      </c>
      <c r="E476" s="66">
        <v>3500</v>
      </c>
      <c r="F476" s="65">
        <f t="shared" ca="1" si="7"/>
        <v>21000</v>
      </c>
      <c r="G476" s="5"/>
      <c r="H476" s="5"/>
      <c r="I476" s="5"/>
      <c r="J476" s="5"/>
    </row>
    <row r="477" spans="1:10" ht="13.5" customHeight="1" x14ac:dyDescent="0.2">
      <c r="A477" s="63">
        <v>44103201</v>
      </c>
      <c r="B477" s="64" t="str">
        <f t="shared" ca="1" si="6"/>
        <v>Máquina de tarjetas de tiempo</v>
      </c>
      <c r="C477" s="63" t="s">
        <v>1449</v>
      </c>
      <c r="D477" s="63">
        <v>6</v>
      </c>
      <c r="E477" s="66">
        <v>2000</v>
      </c>
      <c r="F477" s="65">
        <f t="shared" ca="1" si="7"/>
        <v>12000</v>
      </c>
      <c r="G477" s="5"/>
      <c r="H477" s="5"/>
      <c r="I477" s="5"/>
      <c r="J477" s="5"/>
    </row>
    <row r="478" spans="1:10" ht="13.5" customHeight="1" x14ac:dyDescent="0.2">
      <c r="A478" s="63">
        <v>42182202</v>
      </c>
      <c r="B478" s="64" t="str">
        <f t="shared" ca="1" si="6"/>
        <v>Termómetros de fibra óptica para uso médico</v>
      </c>
      <c r="C478" s="63" t="s">
        <v>1449</v>
      </c>
      <c r="D478" s="63">
        <v>15</v>
      </c>
      <c r="E478" s="66">
        <v>4000</v>
      </c>
      <c r="F478" s="65">
        <f t="shared" ca="1" si="7"/>
        <v>60000</v>
      </c>
      <c r="G478" s="5"/>
      <c r="H478" s="5"/>
      <c r="I478" s="5"/>
      <c r="J478" s="5"/>
    </row>
    <row r="479" spans="1:10" ht="13.5" customHeight="1" x14ac:dyDescent="0.2">
      <c r="A479" s="63">
        <v>43202202</v>
      </c>
      <c r="B479" s="64" t="str">
        <f t="shared" ca="1" si="6"/>
        <v>Generadores de timbres de teléfono</v>
      </c>
      <c r="C479" s="63" t="s">
        <v>1449</v>
      </c>
      <c r="D479" s="63">
        <v>3</v>
      </c>
      <c r="E479" s="66">
        <v>17000</v>
      </c>
      <c r="F479" s="65">
        <f t="shared" ca="1" si="7"/>
        <v>51000</v>
      </c>
      <c r="G479" s="5"/>
      <c r="H479" s="5"/>
      <c r="I479" s="5"/>
      <c r="J479" s="5"/>
    </row>
    <row r="480" spans="1:10" ht="13.5" customHeight="1" x14ac:dyDescent="0.2">
      <c r="A480" s="63">
        <v>42281508</v>
      </c>
      <c r="B480" s="64" t="str">
        <f t="shared" ca="1" si="6"/>
        <v>Autoclaves o esterilizadores de vapor</v>
      </c>
      <c r="C480" s="63" t="s">
        <v>1449</v>
      </c>
      <c r="D480" s="63">
        <v>3</v>
      </c>
      <c r="E480" s="66">
        <v>60000</v>
      </c>
      <c r="F480" s="65">
        <f t="shared" ca="1" si="7"/>
        <v>180000</v>
      </c>
      <c r="G480" s="5"/>
      <c r="H480" s="5"/>
      <c r="I480" s="5"/>
      <c r="J480" s="5"/>
    </row>
    <row r="481" spans="1:10" ht="13.5" customHeight="1" x14ac:dyDescent="0.2">
      <c r="A481" s="63">
        <v>23181513</v>
      </c>
      <c r="B481" s="64" t="str">
        <f t="shared" ca="1" si="6"/>
        <v>Preespolvoreadora</v>
      </c>
      <c r="C481" s="63" t="s">
        <v>1449</v>
      </c>
      <c r="D481" s="63">
        <v>12</v>
      </c>
      <c r="E481" s="66">
        <v>4000</v>
      </c>
      <c r="F481" s="65">
        <f t="shared" ca="1" si="7"/>
        <v>48000</v>
      </c>
      <c r="G481" s="5"/>
      <c r="H481" s="5"/>
      <c r="I481" s="5"/>
      <c r="J481" s="5"/>
    </row>
    <row r="482" spans="1:10" ht="13.5" customHeight="1" x14ac:dyDescent="0.2">
      <c r="A482" s="63">
        <v>47131807</v>
      </c>
      <c r="B482" s="64" t="str">
        <f t="shared" ca="1" si="6"/>
        <v>Blanqueadores</v>
      </c>
      <c r="C482" s="63" t="s">
        <v>1449</v>
      </c>
      <c r="D482" s="63">
        <v>10</v>
      </c>
      <c r="E482" s="66">
        <v>1800</v>
      </c>
      <c r="F482" s="65">
        <f t="shared" ca="1" si="7"/>
        <v>18000</v>
      </c>
      <c r="G482" s="5"/>
      <c r="H482" s="5"/>
      <c r="I482" s="5"/>
      <c r="J482" s="5"/>
    </row>
    <row r="483" spans="1:10" ht="13.5" customHeight="1" x14ac:dyDescent="0.2">
      <c r="A483" s="63">
        <v>47131807</v>
      </c>
      <c r="B483" s="64" t="str">
        <f t="shared" ca="1" si="6"/>
        <v>Blanqueadores</v>
      </c>
      <c r="C483" s="63" t="s">
        <v>1449</v>
      </c>
      <c r="D483" s="63">
        <v>10</v>
      </c>
      <c r="E483" s="66">
        <v>5000</v>
      </c>
      <c r="F483" s="65">
        <f t="shared" ca="1" si="7"/>
        <v>50000</v>
      </c>
      <c r="G483" s="5"/>
      <c r="H483" s="5"/>
      <c r="I483" s="5"/>
      <c r="J483" s="5"/>
    </row>
    <row r="484" spans="1:10" ht="13.5" customHeight="1" x14ac:dyDescent="0.2">
      <c r="A484" s="63">
        <v>44111908</v>
      </c>
      <c r="B484" s="64" t="str">
        <f t="shared" ca="1" si="6"/>
        <v>Tableros magnéticos o accesorios</v>
      </c>
      <c r="C484" s="63" t="s">
        <v>1449</v>
      </c>
      <c r="D484" s="63">
        <v>2</v>
      </c>
      <c r="E484" s="66">
        <v>5000</v>
      </c>
      <c r="F484" s="65">
        <f t="shared" ca="1" si="7"/>
        <v>10000</v>
      </c>
      <c r="G484" s="5"/>
      <c r="H484" s="5"/>
      <c r="I484" s="5"/>
      <c r="J484" s="5"/>
    </row>
    <row r="485" spans="1:10" ht="13.5" customHeight="1" x14ac:dyDescent="0.2">
      <c r="A485" s="63">
        <v>21101502</v>
      </c>
      <c r="B485" s="64" t="str">
        <f t="shared" ca="1" si="6"/>
        <v>Pulverizadores</v>
      </c>
      <c r="C485" s="63" t="s">
        <v>1449</v>
      </c>
      <c r="D485" s="63">
        <v>2</v>
      </c>
      <c r="E485" s="66">
        <v>40000</v>
      </c>
      <c r="F485" s="65">
        <f t="shared" ca="1" si="7"/>
        <v>80000</v>
      </c>
      <c r="G485" s="5"/>
      <c r="H485" s="5"/>
      <c r="I485" s="5"/>
      <c r="J485" s="5"/>
    </row>
    <row r="486" spans="1:10" ht="13.5" customHeight="1" x14ac:dyDescent="0.2">
      <c r="A486" s="63">
        <v>21101502</v>
      </c>
      <c r="B486" s="64" t="str">
        <f t="shared" ca="1" si="6"/>
        <v>Pulverizadores</v>
      </c>
      <c r="C486" s="63" t="s">
        <v>1449</v>
      </c>
      <c r="D486" s="63">
        <v>1</v>
      </c>
      <c r="E486" s="66">
        <v>100000</v>
      </c>
      <c r="F486" s="65">
        <f t="shared" ca="1" si="7"/>
        <v>100000</v>
      </c>
      <c r="G486" s="5"/>
      <c r="H486" s="5"/>
      <c r="I486" s="5"/>
      <c r="J486" s="5"/>
    </row>
    <row r="487" spans="1:10" ht="13.5" customHeight="1" x14ac:dyDescent="0.2">
      <c r="A487" s="63">
        <v>39121009</v>
      </c>
      <c r="B487" s="64" t="str">
        <f t="shared" ca="1" si="6"/>
        <v>Reguladores eléctricos o de potencia</v>
      </c>
      <c r="C487" s="63" t="s">
        <v>1449</v>
      </c>
      <c r="D487" s="63">
        <v>6</v>
      </c>
      <c r="E487" s="66">
        <v>15000</v>
      </c>
      <c r="F487" s="65">
        <f t="shared" ca="1" si="7"/>
        <v>90000</v>
      </c>
      <c r="G487" s="5"/>
      <c r="H487" s="5"/>
      <c r="I487" s="5"/>
      <c r="J487" s="5"/>
    </row>
    <row r="488" spans="1:10" ht="14.1" customHeight="1" x14ac:dyDescent="0.2">
      <c r="A488" s="5"/>
      <c r="B488" s="5"/>
      <c r="C488" s="5"/>
      <c r="D488" s="5"/>
      <c r="E488" s="68" t="s">
        <v>12550</v>
      </c>
      <c r="F488" s="69">
        <f ca="1">SUM(Table374[MONTO TOTAL ESTIMADO])</f>
        <v>800000</v>
      </c>
      <c r="G488" s="5"/>
      <c r="H488" s="5" t="str">
        <f>C468</f>
        <v>Bienes</v>
      </c>
      <c r="I488" s="5" t="str">
        <f>E468</f>
        <v>No</v>
      </c>
      <c r="J488" s="5" t="str">
        <f>D468</f>
        <v>Compras Menores</v>
      </c>
    </row>
    <row r="489" spans="1:10" ht="14.1" customHeight="1" thickBot="1" x14ac:dyDescent="0.3"/>
    <row r="490" spans="1:10" ht="33.75" customHeight="1" thickBot="1" x14ac:dyDescent="0.25">
      <c r="A490" s="59" t="s">
        <v>16382</v>
      </c>
      <c r="B490" s="59" t="s">
        <v>161</v>
      </c>
      <c r="C490" s="59" t="s">
        <v>11724</v>
      </c>
      <c r="D490" s="59" t="s">
        <v>14377</v>
      </c>
      <c r="E490" s="59" t="s">
        <v>10962</v>
      </c>
      <c r="F490" s="59" t="s">
        <v>11095</v>
      </c>
      <c r="G490" s="5"/>
      <c r="H490" s="5"/>
      <c r="I490" s="5"/>
      <c r="J490" s="5"/>
    </row>
    <row r="491" spans="1:10" ht="13.5" customHeight="1" thickBot="1" x14ac:dyDescent="0.25">
      <c r="A491" s="61" t="s">
        <v>18923</v>
      </c>
      <c r="B491" s="61" t="s">
        <v>18979</v>
      </c>
      <c r="C491" s="61" t="s">
        <v>6798</v>
      </c>
      <c r="D491" s="61" t="s">
        <v>10171</v>
      </c>
      <c r="E491" s="61" t="s">
        <v>17854</v>
      </c>
      <c r="F491" s="61"/>
      <c r="G491" s="5"/>
      <c r="H491" s="5"/>
      <c r="I491" s="5"/>
      <c r="J491" s="5"/>
    </row>
    <row r="492" spans="1:10" ht="14.1" customHeight="1" thickBot="1" x14ac:dyDescent="0.25">
      <c r="A492" s="74" t="s">
        <v>14827</v>
      </c>
      <c r="B492" s="62" t="s">
        <v>8529</v>
      </c>
      <c r="C492" s="71">
        <v>45420</v>
      </c>
      <c r="D492" s="74" t="s">
        <v>9386</v>
      </c>
      <c r="E492" s="62" t="s">
        <v>13093</v>
      </c>
      <c r="F492" s="61" t="s">
        <v>3080</v>
      </c>
      <c r="G492" s="5"/>
      <c r="H492" s="5"/>
      <c r="I492" s="5"/>
      <c r="J492" s="5"/>
    </row>
    <row r="493" spans="1:10" ht="14.1" customHeight="1" thickBot="1" x14ac:dyDescent="0.25">
      <c r="A493" s="75"/>
      <c r="B493" s="62" t="s">
        <v>1786</v>
      </c>
      <c r="C493" s="60">
        <f>IF(C492="","",IF(AND(MONTH(C492)&gt;=1,MONTH(C492)&lt;=3),1,IF(AND(MONTH(C492)&gt;=4,MONTH(C492)&lt;=6),2,IF(AND(MONTH(C492)&gt;=7,MONTH(C492)&lt;=9),3,4))))</f>
        <v>2</v>
      </c>
      <c r="D493" s="75"/>
      <c r="E493" s="62" t="s">
        <v>2417</v>
      </c>
      <c r="F493" s="61" t="s">
        <v>11112</v>
      </c>
      <c r="G493" s="5"/>
      <c r="H493" s="5"/>
      <c r="I493" s="5"/>
      <c r="J493" s="5"/>
    </row>
    <row r="494" spans="1:10" ht="14.1" customHeight="1" thickBot="1" x14ac:dyDescent="0.25">
      <c r="A494" s="75"/>
      <c r="B494" s="62" t="s">
        <v>12942</v>
      </c>
      <c r="C494" s="71">
        <v>45443</v>
      </c>
      <c r="D494" s="75"/>
      <c r="E494" s="62" t="s">
        <v>3073</v>
      </c>
      <c r="F494" s="61" t="s">
        <v>11112</v>
      </c>
      <c r="G494" s="5"/>
      <c r="H494" s="5"/>
      <c r="I494" s="5"/>
      <c r="J494" s="5"/>
    </row>
    <row r="495" spans="1:10" ht="14.1" customHeight="1" thickBot="1" x14ac:dyDescent="0.25">
      <c r="A495" s="75"/>
      <c r="B495" s="62" t="s">
        <v>1786</v>
      </c>
      <c r="C495" s="60">
        <f>IF(C494="","",IF(AND(MONTH(C494)&gt;=1,MONTH(C494)&lt;=3),1,IF(AND(MONTH(C494)&gt;=4,MONTH(C494)&lt;=6),2,IF(AND(MONTH(C494)&gt;=7,MONTH(C494)&lt;=9),3,4))))</f>
        <v>2</v>
      </c>
      <c r="D495" s="75"/>
      <c r="E495" s="62" t="s">
        <v>13192</v>
      </c>
      <c r="F495" s="61" t="s">
        <v>11112</v>
      </c>
      <c r="G495" s="5"/>
      <c r="H495" s="5"/>
      <c r="I495" s="5"/>
      <c r="J495" s="5"/>
    </row>
    <row r="496" spans="1:10" ht="14.1" customHeight="1" thickBot="1" x14ac:dyDescent="0.25">
      <c r="A496" s="5"/>
      <c r="B496" s="5"/>
      <c r="C496" s="5"/>
      <c r="D496" s="5"/>
      <c r="E496" s="5"/>
      <c r="F496" s="5"/>
      <c r="G496" s="5"/>
      <c r="H496" s="5"/>
      <c r="I496" s="5"/>
      <c r="J496" s="5"/>
    </row>
    <row r="497" spans="1:10" ht="14.1" customHeight="1" thickBot="1" x14ac:dyDescent="0.25">
      <c r="A497" s="67" t="s">
        <v>15735</v>
      </c>
      <c r="B497" s="67" t="s">
        <v>16146</v>
      </c>
      <c r="C497" s="67" t="s">
        <v>15641</v>
      </c>
      <c r="D497" s="67" t="s">
        <v>15251</v>
      </c>
      <c r="E497" s="67" t="s">
        <v>6932</v>
      </c>
      <c r="F497" s="67" t="s">
        <v>15280</v>
      </c>
      <c r="G497" s="5"/>
      <c r="H497" s="5"/>
      <c r="I497" s="5"/>
      <c r="J497" s="5"/>
    </row>
    <row r="498" spans="1:10" ht="13.5" customHeight="1" x14ac:dyDescent="0.2">
      <c r="A498" s="63">
        <v>83112304</v>
      </c>
      <c r="B498" s="64" t="str">
        <f ca="1">IFERROR(INDEX(UNSPSCDes,MATCH(INDIRECT(ADDRESS(ROW(),COLUMN()-1,4)),UNSPSCCode,0)),"")</f>
        <v>Servicios de transmisión óptica (ocx)</v>
      </c>
      <c r="C498" s="63" t="s">
        <v>1449</v>
      </c>
      <c r="D498" s="63">
        <v>1</v>
      </c>
      <c r="E498" s="66">
        <v>50000</v>
      </c>
      <c r="F498" s="65">
        <f ca="1">INDIRECT(ADDRESS(ROW(),COLUMN()-2,4))*INDIRECT(ADDRESS(ROW(),COLUMN()-1,4))</f>
        <v>50000</v>
      </c>
      <c r="G498" s="5"/>
      <c r="H498" s="5"/>
      <c r="I498" s="5"/>
      <c r="J498" s="5"/>
    </row>
    <row r="499" spans="1:10" ht="14.1" customHeight="1" x14ac:dyDescent="0.2">
      <c r="A499" s="5"/>
      <c r="B499" s="5"/>
      <c r="C499" s="5"/>
      <c r="D499" s="5"/>
      <c r="E499" s="68" t="s">
        <v>12550</v>
      </c>
      <c r="F499" s="69">
        <f ca="1">SUM(Table378[MONTO TOTAL ESTIMADO])</f>
        <v>50000</v>
      </c>
      <c r="G499" s="5"/>
      <c r="H499" s="5" t="str">
        <f>C491</f>
        <v>Servicios</v>
      </c>
      <c r="I499" s="5" t="str">
        <f>E491</f>
        <v>No</v>
      </c>
      <c r="J499" s="5" t="str">
        <f>D491</f>
        <v>Compras por debajo del Umbral</v>
      </c>
    </row>
    <row r="500" spans="1:10" ht="14.1" customHeight="1" thickBot="1" x14ac:dyDescent="0.3"/>
    <row r="501" spans="1:10" ht="33.75" customHeight="1" thickBot="1" x14ac:dyDescent="0.25">
      <c r="A501" s="59" t="s">
        <v>16382</v>
      </c>
      <c r="B501" s="59" t="s">
        <v>161</v>
      </c>
      <c r="C501" s="59" t="s">
        <v>11724</v>
      </c>
      <c r="D501" s="59" t="s">
        <v>14377</v>
      </c>
      <c r="E501" s="59" t="s">
        <v>10962</v>
      </c>
      <c r="F501" s="59" t="s">
        <v>11095</v>
      </c>
      <c r="G501" s="5"/>
      <c r="H501" s="5"/>
      <c r="I501" s="5"/>
      <c r="J501" s="5"/>
    </row>
    <row r="502" spans="1:10" ht="14.1" customHeight="1" thickBot="1" x14ac:dyDescent="0.25">
      <c r="A502" s="61" t="s">
        <v>18924</v>
      </c>
      <c r="B502" s="61" t="s">
        <v>18980</v>
      </c>
      <c r="C502" s="61" t="s">
        <v>17798</v>
      </c>
      <c r="D502" s="61" t="s">
        <v>1875</v>
      </c>
      <c r="E502" s="61" t="s">
        <v>8855</v>
      </c>
      <c r="F502" s="61"/>
      <c r="G502" s="5"/>
      <c r="H502" s="5"/>
      <c r="I502" s="5"/>
      <c r="J502" s="5"/>
    </row>
    <row r="503" spans="1:10" ht="14.1" customHeight="1" thickBot="1" x14ac:dyDescent="0.25">
      <c r="A503" s="74" t="s">
        <v>14827</v>
      </c>
      <c r="B503" s="62" t="s">
        <v>8529</v>
      </c>
      <c r="C503" s="71">
        <v>45330</v>
      </c>
      <c r="D503" s="74" t="s">
        <v>9386</v>
      </c>
      <c r="E503" s="62" t="s">
        <v>13093</v>
      </c>
      <c r="F503" s="61" t="s">
        <v>3080</v>
      </c>
      <c r="G503" s="5"/>
      <c r="H503" s="5"/>
      <c r="I503" s="5"/>
      <c r="J503" s="5"/>
    </row>
    <row r="504" spans="1:10" ht="14.1" customHeight="1" thickBot="1" x14ac:dyDescent="0.25">
      <c r="A504" s="75"/>
      <c r="B504" s="62" t="s">
        <v>1786</v>
      </c>
      <c r="C504" s="60">
        <f>IF(C503="","",IF(AND(MONTH(C503)&gt;=1,MONTH(C503)&lt;=3),1,IF(AND(MONTH(C503)&gt;=4,MONTH(C503)&lt;=6),2,IF(AND(MONTH(C503)&gt;=7,MONTH(C503)&lt;=9),3,4))))</f>
        <v>1</v>
      </c>
      <c r="D504" s="75"/>
      <c r="E504" s="62" t="s">
        <v>2417</v>
      </c>
      <c r="F504" s="61" t="s">
        <v>11112</v>
      </c>
      <c r="G504" s="5"/>
      <c r="H504" s="5"/>
      <c r="I504" s="5"/>
      <c r="J504" s="5"/>
    </row>
    <row r="505" spans="1:10" ht="14.1" customHeight="1" thickBot="1" x14ac:dyDescent="0.25">
      <c r="A505" s="75"/>
      <c r="B505" s="62" t="s">
        <v>12942</v>
      </c>
      <c r="C505" s="71">
        <v>45344</v>
      </c>
      <c r="D505" s="75"/>
      <c r="E505" s="62" t="s">
        <v>3073</v>
      </c>
      <c r="F505" s="61" t="s">
        <v>11112</v>
      </c>
      <c r="G505" s="5"/>
      <c r="H505" s="5"/>
      <c r="I505" s="5"/>
      <c r="J505" s="5"/>
    </row>
    <row r="506" spans="1:10" ht="14.1" customHeight="1" thickBot="1" x14ac:dyDescent="0.25">
      <c r="A506" s="75"/>
      <c r="B506" s="62" t="s">
        <v>1786</v>
      </c>
      <c r="C506" s="60">
        <f>IF(C505="","",IF(AND(MONTH(C505)&gt;=1,MONTH(C505)&lt;=3),1,IF(AND(MONTH(C505)&gt;=4,MONTH(C505)&lt;=6),2,IF(AND(MONTH(C505)&gt;=7,MONTH(C505)&lt;=9),3,4))))</f>
        <v>1</v>
      </c>
      <c r="D506" s="75"/>
      <c r="E506" s="62" t="s">
        <v>13192</v>
      </c>
      <c r="F506" s="61" t="s">
        <v>11112</v>
      </c>
      <c r="G506" s="5"/>
      <c r="H506" s="5"/>
      <c r="I506" s="5"/>
      <c r="J506" s="5"/>
    </row>
    <row r="507" spans="1:10" ht="14.1" customHeight="1" thickBot="1" x14ac:dyDescent="0.25">
      <c r="A507" s="5"/>
      <c r="B507" s="5"/>
      <c r="C507" s="5"/>
      <c r="D507" s="5"/>
      <c r="E507" s="5"/>
      <c r="F507" s="5"/>
      <c r="G507" s="5"/>
      <c r="H507" s="5"/>
      <c r="I507" s="5"/>
      <c r="J507" s="5"/>
    </row>
    <row r="508" spans="1:10" ht="14.1" customHeight="1" thickBot="1" x14ac:dyDescent="0.25">
      <c r="A508" s="67" t="s">
        <v>15735</v>
      </c>
      <c r="B508" s="67" t="s">
        <v>16146</v>
      </c>
      <c r="C508" s="67" t="s">
        <v>15641</v>
      </c>
      <c r="D508" s="67" t="s">
        <v>15251</v>
      </c>
      <c r="E508" s="67" t="s">
        <v>6932</v>
      </c>
      <c r="F508" s="67" t="s">
        <v>15280</v>
      </c>
      <c r="G508" s="5"/>
      <c r="H508" s="5"/>
      <c r="I508" s="5"/>
      <c r="J508" s="5"/>
    </row>
    <row r="509" spans="1:10" ht="14.1" customHeight="1" x14ac:dyDescent="0.2">
      <c r="A509" s="63">
        <v>43211507</v>
      </c>
      <c r="B509" s="64" t="str">
        <f ca="1">IFERROR(INDEX(UNSPSCDes,MATCH(INDIRECT(ADDRESS(ROW(),COLUMN()-1,4)),UNSPSCCode,0)),"")</f>
        <v>Computadores de escritorio</v>
      </c>
      <c r="C509" s="63" t="s">
        <v>1449</v>
      </c>
      <c r="D509" s="63">
        <v>22</v>
      </c>
      <c r="E509" s="66">
        <v>68000</v>
      </c>
      <c r="F509" s="65">
        <f ca="1">INDIRECT(ADDRESS(ROW(),COLUMN()-2,4))*INDIRECT(ADDRESS(ROW(),COLUMN()-1,4))</f>
        <v>1496000</v>
      </c>
      <c r="G509" s="5"/>
      <c r="H509" s="5"/>
      <c r="I509" s="5"/>
      <c r="J509" s="5"/>
    </row>
    <row r="510" spans="1:10" ht="13.5" customHeight="1" x14ac:dyDescent="0.2">
      <c r="A510" s="63">
        <v>43233205</v>
      </c>
      <c r="B510" s="64" t="str">
        <f ca="1">IFERROR(INDEX(UNSPSCDes,MATCH(INDIRECT(ADDRESS(ROW(),COLUMN()-1,4)),UNSPSCCode,0)),"")</f>
        <v>Software de seguridad de transacciones y de protección contra virus</v>
      </c>
      <c r="C510" s="63" t="s">
        <v>1449</v>
      </c>
      <c r="D510" s="63">
        <v>143</v>
      </c>
      <c r="E510" s="66">
        <v>5000</v>
      </c>
      <c r="F510" s="65">
        <f ca="1">INDIRECT(ADDRESS(ROW(),COLUMN()-2,4))*INDIRECT(ADDRESS(ROW(),COLUMN()-1,4))</f>
        <v>715000</v>
      </c>
      <c r="G510" s="5"/>
      <c r="H510" s="5"/>
      <c r="I510" s="5"/>
      <c r="J510" s="5"/>
    </row>
    <row r="511" spans="1:10" ht="13.5" customHeight="1" x14ac:dyDescent="0.2">
      <c r="A511" s="63">
        <v>43231512</v>
      </c>
      <c r="B511" s="64" t="str">
        <f ca="1">IFERROR(INDEX(UNSPSCDes,MATCH(INDIRECT(ADDRESS(ROW(),COLUMN()-1,4)),UNSPSCCode,0)),"")</f>
        <v>Software de manejo de licencias</v>
      </c>
      <c r="C511" s="63" t="s">
        <v>1449</v>
      </c>
      <c r="D511" s="63">
        <v>1</v>
      </c>
      <c r="E511" s="66">
        <v>52000</v>
      </c>
      <c r="F511" s="65">
        <f ca="1">INDIRECT(ADDRESS(ROW(),COLUMN()-2,4))*INDIRECT(ADDRESS(ROW(),COLUMN()-1,4))</f>
        <v>52000</v>
      </c>
      <c r="G511" s="5"/>
      <c r="H511" s="5"/>
      <c r="I511" s="5"/>
      <c r="J511" s="5"/>
    </row>
    <row r="512" spans="1:10" ht="13.5" customHeight="1" x14ac:dyDescent="0.2">
      <c r="A512" s="63">
        <v>45111603</v>
      </c>
      <c r="B512" s="64" t="str">
        <f ca="1">IFERROR(INDEX(UNSPSCDes,MATCH(INDIRECT(ADDRESS(ROW(),COLUMN()-1,4)),UNSPSCCode,0)),"")</f>
        <v>Pantallas o desplegadores para proyección</v>
      </c>
      <c r="C512" s="63" t="s">
        <v>1449</v>
      </c>
      <c r="D512" s="63">
        <v>1</v>
      </c>
      <c r="E512" s="66">
        <v>160000</v>
      </c>
      <c r="F512" s="65">
        <f ca="1">INDIRECT(ADDRESS(ROW(),COLUMN()-2,4))*INDIRECT(ADDRESS(ROW(),COLUMN()-1,4))</f>
        <v>160000</v>
      </c>
      <c r="G512" s="5"/>
      <c r="H512" s="5"/>
      <c r="I512" s="5"/>
      <c r="J512" s="5"/>
    </row>
    <row r="513" spans="1:10" ht="13.5" customHeight="1" x14ac:dyDescent="0.2">
      <c r="A513" s="63">
        <v>43231513</v>
      </c>
      <c r="B513" s="64" t="str">
        <f ca="1">IFERROR(INDEX(UNSPSCDes,MATCH(INDIRECT(ADDRESS(ROW(),COLUMN()-1,4)),UNSPSCCode,0)),"")</f>
        <v>Software para oficinas</v>
      </c>
      <c r="C513" s="63" t="s">
        <v>1449</v>
      </c>
      <c r="D513" s="63">
        <v>44</v>
      </c>
      <c r="E513" s="66">
        <v>18000</v>
      </c>
      <c r="F513" s="65">
        <f ca="1">INDIRECT(ADDRESS(ROW(),COLUMN()-2,4))*INDIRECT(ADDRESS(ROW(),COLUMN()-1,4))</f>
        <v>792000</v>
      </c>
      <c r="G513" s="5"/>
      <c r="H513" s="5"/>
      <c r="I513" s="5"/>
      <c r="J513" s="5"/>
    </row>
    <row r="514" spans="1:10" ht="14.1" customHeight="1" x14ac:dyDescent="0.2">
      <c r="A514" s="5"/>
      <c r="B514" s="5"/>
      <c r="C514" s="5"/>
      <c r="D514" s="5"/>
      <c r="E514" s="68" t="s">
        <v>12550</v>
      </c>
      <c r="F514" s="69">
        <f ca="1">SUM(Table379[MONTO TOTAL ESTIMADO])</f>
        <v>3215000</v>
      </c>
      <c r="G514" s="5"/>
      <c r="H514" s="5" t="str">
        <f>C502</f>
        <v>Bienes</v>
      </c>
      <c r="I514" s="5" t="str">
        <f>E502</f>
        <v>Sí</v>
      </c>
      <c r="J514" s="5" t="str">
        <f>D502</f>
        <v>Comparacion de Precios</v>
      </c>
    </row>
    <row r="515" spans="1:10" ht="14.1" customHeight="1" thickBot="1" x14ac:dyDescent="0.3"/>
    <row r="516" spans="1:10" ht="33.75" customHeight="1" thickBot="1" x14ac:dyDescent="0.25">
      <c r="A516" s="59" t="s">
        <v>16382</v>
      </c>
      <c r="B516" s="59" t="s">
        <v>161</v>
      </c>
      <c r="C516" s="59" t="s">
        <v>11724</v>
      </c>
      <c r="D516" s="59" t="s">
        <v>14377</v>
      </c>
      <c r="E516" s="59" t="s">
        <v>10962</v>
      </c>
      <c r="F516" s="59" t="s">
        <v>11095</v>
      </c>
      <c r="G516" s="5"/>
      <c r="H516" s="5"/>
      <c r="I516" s="5"/>
      <c r="J516" s="5"/>
    </row>
    <row r="517" spans="1:10" ht="13.5" customHeight="1" thickBot="1" x14ac:dyDescent="0.25">
      <c r="A517" s="61" t="s">
        <v>18930</v>
      </c>
      <c r="B517" s="61" t="s">
        <v>18871</v>
      </c>
      <c r="C517" s="61" t="s">
        <v>6798</v>
      </c>
      <c r="D517" s="61" t="s">
        <v>17483</v>
      </c>
      <c r="E517" s="61" t="s">
        <v>8855</v>
      </c>
      <c r="F517" s="61"/>
      <c r="G517" s="5"/>
      <c r="H517" s="5"/>
      <c r="I517" s="5"/>
      <c r="J517" s="5"/>
    </row>
    <row r="518" spans="1:10" ht="14.1" customHeight="1" thickBot="1" x14ac:dyDescent="0.25">
      <c r="A518" s="74" t="s">
        <v>14827</v>
      </c>
      <c r="B518" s="62" t="s">
        <v>8529</v>
      </c>
      <c r="C518" s="71">
        <v>45420</v>
      </c>
      <c r="D518" s="74" t="s">
        <v>9386</v>
      </c>
      <c r="E518" s="62" t="s">
        <v>13093</v>
      </c>
      <c r="F518" s="61" t="s">
        <v>3080</v>
      </c>
      <c r="G518" s="5"/>
      <c r="H518" s="5"/>
      <c r="I518" s="5"/>
      <c r="J518" s="5"/>
    </row>
    <row r="519" spans="1:10" ht="14.1" customHeight="1" thickBot="1" x14ac:dyDescent="0.25">
      <c r="A519" s="75"/>
      <c r="B519" s="62" t="s">
        <v>1786</v>
      </c>
      <c r="C519" s="60">
        <f>IF(C518="","",IF(AND(MONTH(C518)&gt;=1,MONTH(C518)&lt;=3),1,IF(AND(MONTH(C518)&gt;=4,MONTH(C518)&lt;=6),2,IF(AND(MONTH(C518)&gt;=7,MONTH(C518)&lt;=9),3,4))))</f>
        <v>2</v>
      </c>
      <c r="D519" s="75"/>
      <c r="E519" s="62" t="s">
        <v>2417</v>
      </c>
      <c r="F519" s="61" t="s">
        <v>11112</v>
      </c>
      <c r="G519" s="5"/>
      <c r="H519" s="5"/>
      <c r="I519" s="5"/>
      <c r="J519" s="5"/>
    </row>
    <row r="520" spans="1:10" ht="14.1" customHeight="1" thickBot="1" x14ac:dyDescent="0.25">
      <c r="A520" s="75"/>
      <c r="B520" s="62" t="s">
        <v>12942</v>
      </c>
      <c r="C520" s="71">
        <v>45434</v>
      </c>
      <c r="D520" s="75"/>
      <c r="E520" s="62" t="s">
        <v>3073</v>
      </c>
      <c r="F520" s="61" t="s">
        <v>11112</v>
      </c>
      <c r="G520" s="5"/>
      <c r="H520" s="5"/>
      <c r="I520" s="5"/>
      <c r="J520" s="5"/>
    </row>
    <row r="521" spans="1:10" ht="14.1" customHeight="1" thickBot="1" x14ac:dyDescent="0.25">
      <c r="A521" s="75"/>
      <c r="B521" s="62" t="s">
        <v>1786</v>
      </c>
      <c r="C521" s="60">
        <f>IF(C520="","",IF(AND(MONTH(C520)&gt;=1,MONTH(C520)&lt;=3),1,IF(AND(MONTH(C520)&gt;=4,MONTH(C520)&lt;=6),2,IF(AND(MONTH(C520)&gt;=7,MONTH(C520)&lt;=9),3,4))))</f>
        <v>2</v>
      </c>
      <c r="D521" s="75"/>
      <c r="E521" s="62" t="s">
        <v>13192</v>
      </c>
      <c r="F521" s="61" t="s">
        <v>11112</v>
      </c>
      <c r="G521" s="5"/>
      <c r="H521" s="5"/>
      <c r="I521" s="5"/>
      <c r="J521" s="5"/>
    </row>
    <row r="522" spans="1:10" ht="14.1" customHeight="1" thickBot="1" x14ac:dyDescent="0.25">
      <c r="A522" s="5"/>
      <c r="B522" s="5"/>
      <c r="C522" s="5"/>
      <c r="D522" s="5"/>
      <c r="E522" s="5"/>
      <c r="F522" s="5"/>
      <c r="G522" s="5"/>
      <c r="H522" s="5"/>
      <c r="I522" s="5"/>
      <c r="J522" s="5"/>
    </row>
    <row r="523" spans="1:10" ht="14.1" customHeight="1" thickBot="1" x14ac:dyDescent="0.25">
      <c r="A523" s="67" t="s">
        <v>15735</v>
      </c>
      <c r="B523" s="67" t="s">
        <v>16146</v>
      </c>
      <c r="C523" s="67" t="s">
        <v>15641</v>
      </c>
      <c r="D523" s="67" t="s">
        <v>15251</v>
      </c>
      <c r="E523" s="67" t="s">
        <v>6932</v>
      </c>
      <c r="F523" s="67" t="s">
        <v>15280</v>
      </c>
      <c r="G523" s="5"/>
      <c r="H523" s="5"/>
      <c r="I523" s="5"/>
      <c r="J523" s="5"/>
    </row>
    <row r="524" spans="1:10" ht="14.1" customHeight="1" x14ac:dyDescent="0.2">
      <c r="A524" s="63">
        <v>80141901</v>
      </c>
      <c r="B524" s="64" t="str">
        <f ca="1">IFERROR(INDEX(UNSPSCDes,MATCH(INDIRECT(ADDRESS(ROW(),COLUMN()-1,4)),UNSPSCCode,0)),"")</f>
        <v>Ferias de automóviles u otras exposiciones</v>
      </c>
      <c r="C524" s="63" t="s">
        <v>1449</v>
      </c>
      <c r="D524" s="63">
        <v>1</v>
      </c>
      <c r="E524" s="66">
        <v>750000</v>
      </c>
      <c r="F524" s="65">
        <f ca="1">INDIRECT(ADDRESS(ROW(),COLUMN()-2,4))*INDIRECT(ADDRESS(ROW(),COLUMN()-1,4))</f>
        <v>750000</v>
      </c>
      <c r="G524" s="5"/>
      <c r="H524" s="5"/>
      <c r="I524" s="5"/>
      <c r="J524" s="5"/>
    </row>
    <row r="525" spans="1:10" ht="13.5" customHeight="1" x14ac:dyDescent="0.2">
      <c r="A525" s="63">
        <v>90101602</v>
      </c>
      <c r="B525" s="64" t="str">
        <f ca="1">IFERROR(INDEX(UNSPSCDes,MATCH(INDIRECT(ADDRESS(ROW(),COLUMN()-1,4)),UNSPSCCode,0)),"")</f>
        <v>Servicios de carpas para fiestas</v>
      </c>
      <c r="C525" s="63" t="s">
        <v>1449</v>
      </c>
      <c r="D525" s="63">
        <v>1</v>
      </c>
      <c r="E525" s="66">
        <v>300000</v>
      </c>
      <c r="F525" s="65">
        <f ca="1">INDIRECT(ADDRESS(ROW(),COLUMN()-2,4))*INDIRECT(ADDRESS(ROW(),COLUMN()-1,4))</f>
        <v>300000</v>
      </c>
      <c r="G525" s="5"/>
      <c r="H525" s="5"/>
      <c r="I525" s="5"/>
      <c r="J525" s="5"/>
    </row>
    <row r="526" spans="1:10" ht="14.1" customHeight="1" x14ac:dyDescent="0.2">
      <c r="A526" s="5"/>
      <c r="B526" s="5"/>
      <c r="C526" s="5"/>
      <c r="D526" s="5"/>
      <c r="E526" s="68" t="s">
        <v>12550</v>
      </c>
      <c r="F526" s="69">
        <f ca="1">SUM(Table383[MONTO TOTAL ESTIMADO])</f>
        <v>1050000</v>
      </c>
      <c r="G526" s="5"/>
      <c r="H526" s="5" t="str">
        <f>C517</f>
        <v>Servicios</v>
      </c>
      <c r="I526" s="5" t="str">
        <f>E517</f>
        <v>Sí</v>
      </c>
      <c r="J526" s="5" t="str">
        <f>D517</f>
        <v>Compras Menores</v>
      </c>
    </row>
    <row r="527" spans="1:10" ht="14.1" customHeight="1" thickBot="1" x14ac:dyDescent="0.3"/>
    <row r="528" spans="1:10" ht="33.75" customHeight="1" thickBot="1" x14ac:dyDescent="0.25">
      <c r="A528" s="59" t="s">
        <v>16382</v>
      </c>
      <c r="B528" s="59" t="s">
        <v>161</v>
      </c>
      <c r="C528" s="59" t="s">
        <v>11724</v>
      </c>
      <c r="D528" s="59" t="s">
        <v>14377</v>
      </c>
      <c r="E528" s="59" t="s">
        <v>10962</v>
      </c>
      <c r="F528" s="59" t="s">
        <v>11095</v>
      </c>
      <c r="G528" s="5"/>
      <c r="H528" s="5"/>
      <c r="I528" s="5"/>
      <c r="J528" s="5"/>
    </row>
    <row r="529" spans="1:10" ht="14.1" customHeight="1" thickBot="1" x14ac:dyDescent="0.25">
      <c r="A529" s="61" t="s">
        <v>18872</v>
      </c>
      <c r="B529" s="61" t="s">
        <v>18981</v>
      </c>
      <c r="C529" s="61" t="s">
        <v>17798</v>
      </c>
      <c r="D529" s="61" t="s">
        <v>17483</v>
      </c>
      <c r="E529" s="61" t="s">
        <v>6033</v>
      </c>
      <c r="F529" s="61"/>
      <c r="G529" s="5"/>
      <c r="H529" s="5"/>
      <c r="I529" s="5"/>
      <c r="J529" s="5"/>
    </row>
    <row r="530" spans="1:10" ht="14.1" customHeight="1" thickBot="1" x14ac:dyDescent="0.25">
      <c r="A530" s="74" t="s">
        <v>14827</v>
      </c>
      <c r="B530" s="62" t="s">
        <v>8529</v>
      </c>
      <c r="C530" s="71">
        <v>45301</v>
      </c>
      <c r="D530" s="74" t="s">
        <v>9386</v>
      </c>
      <c r="E530" s="62" t="s">
        <v>13093</v>
      </c>
      <c r="F530" s="61" t="s">
        <v>3080</v>
      </c>
      <c r="G530" s="5"/>
      <c r="H530" s="5"/>
      <c r="I530" s="5"/>
      <c r="J530" s="5"/>
    </row>
    <row r="531" spans="1:10" ht="14.1" customHeight="1" thickBot="1" x14ac:dyDescent="0.25">
      <c r="A531" s="75"/>
      <c r="B531" s="62" t="s">
        <v>1786</v>
      </c>
      <c r="C531" s="60">
        <f>IF(C530="","",IF(AND(MONTH(C530)&gt;=1,MONTH(C530)&lt;=3),1,IF(AND(MONTH(C530)&gt;=4,MONTH(C530)&lt;=6),2,IF(AND(MONTH(C530)&gt;=7,MONTH(C530)&lt;=9),3,4))))</f>
        <v>1</v>
      </c>
      <c r="D531" s="75"/>
      <c r="E531" s="62" t="s">
        <v>2417</v>
      </c>
      <c r="F531" s="61" t="s">
        <v>11112</v>
      </c>
      <c r="G531" s="5"/>
      <c r="H531" s="5"/>
      <c r="I531" s="5"/>
      <c r="J531" s="5"/>
    </row>
    <row r="532" spans="1:10" ht="14.1" customHeight="1" thickBot="1" x14ac:dyDescent="0.25">
      <c r="A532" s="75"/>
      <c r="B532" s="62" t="s">
        <v>12942</v>
      </c>
      <c r="C532" s="71">
        <v>45313</v>
      </c>
      <c r="D532" s="75"/>
      <c r="E532" s="62" t="s">
        <v>3073</v>
      </c>
      <c r="F532" s="61" t="s">
        <v>11112</v>
      </c>
      <c r="G532" s="5"/>
      <c r="H532" s="5"/>
      <c r="I532" s="5"/>
      <c r="J532" s="5"/>
    </row>
    <row r="533" spans="1:10" ht="14.1" customHeight="1" thickBot="1" x14ac:dyDescent="0.25">
      <c r="A533" s="75"/>
      <c r="B533" s="62" t="s">
        <v>1786</v>
      </c>
      <c r="C533" s="60">
        <f>IF(C532="","",IF(AND(MONTH(C532)&gt;=1,MONTH(C532)&lt;=3),1,IF(AND(MONTH(C532)&gt;=4,MONTH(C532)&lt;=6),2,IF(AND(MONTH(C532)&gt;=7,MONTH(C532)&lt;=9),3,4))))</f>
        <v>1</v>
      </c>
      <c r="D533" s="75"/>
      <c r="E533" s="62" t="s">
        <v>13192</v>
      </c>
      <c r="F533" s="61" t="s">
        <v>11112</v>
      </c>
      <c r="G533" s="5"/>
      <c r="H533" s="5"/>
      <c r="I533" s="5"/>
      <c r="J533" s="5"/>
    </row>
    <row r="534" spans="1:10" ht="14.1" customHeight="1" thickBot="1" x14ac:dyDescent="0.25">
      <c r="A534" s="5"/>
      <c r="B534" s="5"/>
      <c r="C534" s="5"/>
      <c r="D534" s="5"/>
      <c r="E534" s="5"/>
      <c r="F534" s="5"/>
      <c r="G534" s="5"/>
      <c r="H534" s="5"/>
      <c r="I534" s="5"/>
      <c r="J534" s="5"/>
    </row>
    <row r="535" spans="1:10" ht="14.1" customHeight="1" thickBot="1" x14ac:dyDescent="0.25">
      <c r="A535" s="67" t="s">
        <v>15735</v>
      </c>
      <c r="B535" s="67" t="s">
        <v>16146</v>
      </c>
      <c r="C535" s="67" t="s">
        <v>15641</v>
      </c>
      <c r="D535" s="67" t="s">
        <v>15251</v>
      </c>
      <c r="E535" s="67" t="s">
        <v>6932</v>
      </c>
      <c r="F535" s="67" t="s">
        <v>15280</v>
      </c>
      <c r="G535" s="5"/>
      <c r="H535" s="5"/>
      <c r="I535" s="5"/>
      <c r="J535" s="5"/>
    </row>
    <row r="536" spans="1:10" ht="14.1" customHeight="1" x14ac:dyDescent="0.2">
      <c r="A536" s="63">
        <v>52151504</v>
      </c>
      <c r="B536" s="64" t="str">
        <f t="shared" ref="B536:B541" ca="1" si="8">IFERROR(INDEX(UNSPSCDes,MATCH(INDIRECT(ADDRESS(ROW(),COLUMN()-1,4)),UNSPSCCode,0)),"")</f>
        <v>Tazas o vasos o tapas desechables para uso doméstico</v>
      </c>
      <c r="C536" s="63" t="s">
        <v>1449</v>
      </c>
      <c r="D536" s="63">
        <v>6</v>
      </c>
      <c r="E536" s="66">
        <v>6300</v>
      </c>
      <c r="F536" s="65">
        <f t="shared" ref="F536:F541" ca="1" si="9">INDIRECT(ADDRESS(ROW(),COLUMN()-2,4))*INDIRECT(ADDRESS(ROW(),COLUMN()-1,4))</f>
        <v>37800</v>
      </c>
      <c r="G536" s="5"/>
      <c r="H536" s="5"/>
      <c r="I536" s="5"/>
      <c r="J536" s="5"/>
    </row>
    <row r="537" spans="1:10" ht="13.5" customHeight="1" x14ac:dyDescent="0.2">
      <c r="A537" s="63">
        <v>52151504</v>
      </c>
      <c r="B537" s="64" t="str">
        <f t="shared" ca="1" si="8"/>
        <v>Tazas o vasos o tapas desechables para uso doméstico</v>
      </c>
      <c r="C537" s="63" t="s">
        <v>1449</v>
      </c>
      <c r="D537" s="63">
        <v>6</v>
      </c>
      <c r="E537" s="66">
        <v>6600</v>
      </c>
      <c r="F537" s="65">
        <f t="shared" ca="1" si="9"/>
        <v>39600</v>
      </c>
      <c r="G537" s="5"/>
      <c r="H537" s="5"/>
      <c r="I537" s="5"/>
      <c r="J537" s="5"/>
    </row>
    <row r="538" spans="1:10" ht="13.5" customHeight="1" x14ac:dyDescent="0.2">
      <c r="A538" s="63">
        <v>52151503</v>
      </c>
      <c r="B538" s="64" t="str">
        <f t="shared" ca="1" si="8"/>
        <v>Cubiertos desechables para uso doméstico</v>
      </c>
      <c r="C538" s="63" t="s">
        <v>1449</v>
      </c>
      <c r="D538" s="63">
        <v>6</v>
      </c>
      <c r="E538" s="66">
        <v>1700</v>
      </c>
      <c r="F538" s="65">
        <f t="shared" ca="1" si="9"/>
        <v>10200</v>
      </c>
      <c r="G538" s="5"/>
      <c r="H538" s="5"/>
      <c r="I538" s="5"/>
      <c r="J538" s="5"/>
    </row>
    <row r="539" spans="1:10" ht="13.5" customHeight="1" x14ac:dyDescent="0.2">
      <c r="A539" s="63">
        <v>52151501</v>
      </c>
      <c r="B539" s="64" t="str">
        <f t="shared" ca="1" si="8"/>
        <v>Utensilios de cocina desechables para uso doméstico</v>
      </c>
      <c r="C539" s="63" t="s">
        <v>1449</v>
      </c>
      <c r="D539" s="63">
        <v>6</v>
      </c>
      <c r="E539" s="66">
        <v>2800</v>
      </c>
      <c r="F539" s="65">
        <f t="shared" ca="1" si="9"/>
        <v>16800</v>
      </c>
      <c r="G539" s="5"/>
      <c r="H539" s="5"/>
      <c r="I539" s="5"/>
      <c r="J539" s="5"/>
    </row>
    <row r="540" spans="1:10" ht="13.5" customHeight="1" x14ac:dyDescent="0.2">
      <c r="A540" s="63">
        <v>52151502</v>
      </c>
      <c r="B540" s="64" t="str">
        <f t="shared" ca="1" si="8"/>
        <v>Platos desechables para uso doméstico</v>
      </c>
      <c r="C540" s="63" t="s">
        <v>1449</v>
      </c>
      <c r="D540" s="63">
        <v>6</v>
      </c>
      <c r="E540" s="66">
        <v>9500</v>
      </c>
      <c r="F540" s="65">
        <f t="shared" ca="1" si="9"/>
        <v>57000</v>
      </c>
      <c r="G540" s="5"/>
      <c r="H540" s="5"/>
      <c r="I540" s="5"/>
      <c r="J540" s="5"/>
    </row>
    <row r="541" spans="1:10" ht="13.5" customHeight="1" x14ac:dyDescent="0.2">
      <c r="A541" s="63">
        <v>52151502</v>
      </c>
      <c r="B541" s="64" t="str">
        <f t="shared" ca="1" si="8"/>
        <v>Platos desechables para uso doméstico</v>
      </c>
      <c r="C541" s="63" t="s">
        <v>1449</v>
      </c>
      <c r="D541" s="63">
        <v>6</v>
      </c>
      <c r="E541" s="66">
        <v>19000</v>
      </c>
      <c r="F541" s="65">
        <f t="shared" ca="1" si="9"/>
        <v>114000</v>
      </c>
      <c r="G541" s="5"/>
      <c r="H541" s="5"/>
      <c r="I541" s="5"/>
      <c r="J541" s="5"/>
    </row>
    <row r="542" spans="1:10" ht="14.1" customHeight="1" x14ac:dyDescent="0.2">
      <c r="A542" s="5"/>
      <c r="B542" s="5"/>
      <c r="C542" s="5"/>
      <c r="D542" s="5"/>
      <c r="E542" s="68" t="s">
        <v>12550</v>
      </c>
      <c r="F542" s="69">
        <f ca="1">SUM(Table385[MONTO TOTAL ESTIMADO])</f>
        <v>275400</v>
      </c>
      <c r="G542" s="5"/>
      <c r="H542" s="5" t="str">
        <f>C529</f>
        <v>Bienes</v>
      </c>
      <c r="I542" s="5" t="str">
        <f>E529</f>
        <v>MIPYME Mujeres</v>
      </c>
      <c r="J542" s="5" t="str">
        <f>D529</f>
        <v>Compras Menores</v>
      </c>
    </row>
    <row r="543" spans="1:10" ht="14.1" customHeight="1" thickBot="1" x14ac:dyDescent="0.3"/>
    <row r="544" spans="1:10" ht="33.75" customHeight="1" thickBot="1" x14ac:dyDescent="0.25">
      <c r="A544" s="59" t="s">
        <v>16382</v>
      </c>
      <c r="B544" s="59" t="s">
        <v>161</v>
      </c>
      <c r="C544" s="59" t="s">
        <v>11724</v>
      </c>
      <c r="D544" s="59" t="s">
        <v>14377</v>
      </c>
      <c r="E544" s="59" t="s">
        <v>10962</v>
      </c>
      <c r="F544" s="59" t="s">
        <v>11095</v>
      </c>
      <c r="G544" s="5"/>
      <c r="H544" s="5"/>
      <c r="I544" s="5"/>
      <c r="J544" s="5"/>
    </row>
    <row r="545" spans="1:10" ht="13.5" customHeight="1" thickBot="1" x14ac:dyDescent="0.25">
      <c r="A545" s="61" t="s">
        <v>18931</v>
      </c>
      <c r="B545" s="61" t="s">
        <v>18873</v>
      </c>
      <c r="C545" s="61" t="s">
        <v>6798</v>
      </c>
      <c r="D545" s="61" t="s">
        <v>17483</v>
      </c>
      <c r="E545" s="61" t="s">
        <v>6033</v>
      </c>
      <c r="F545" s="61"/>
      <c r="G545" s="5"/>
      <c r="H545" s="5"/>
      <c r="I545" s="5"/>
      <c r="J545" s="5"/>
    </row>
    <row r="546" spans="1:10" ht="14.1" customHeight="1" thickBot="1" x14ac:dyDescent="0.25">
      <c r="A546" s="74" t="s">
        <v>14827</v>
      </c>
      <c r="B546" s="62" t="s">
        <v>8529</v>
      </c>
      <c r="C546" s="71">
        <v>45301</v>
      </c>
      <c r="D546" s="74" t="s">
        <v>9386</v>
      </c>
      <c r="E546" s="62" t="s">
        <v>13093</v>
      </c>
      <c r="F546" s="61" t="s">
        <v>3080</v>
      </c>
      <c r="G546" s="5"/>
      <c r="H546" s="5"/>
      <c r="I546" s="5"/>
      <c r="J546" s="5"/>
    </row>
    <row r="547" spans="1:10" ht="14.1" customHeight="1" thickBot="1" x14ac:dyDescent="0.25">
      <c r="A547" s="75"/>
      <c r="B547" s="62" t="s">
        <v>1786</v>
      </c>
      <c r="C547" s="60">
        <f>IF(C546="","",IF(AND(MONTH(C546)&gt;=1,MONTH(C546)&lt;=3),1,IF(AND(MONTH(C546)&gt;=4,MONTH(C546)&lt;=6),2,IF(AND(MONTH(C546)&gt;=7,MONTH(C546)&lt;=9),3,4))))</f>
        <v>1</v>
      </c>
      <c r="D547" s="75"/>
      <c r="E547" s="62" t="s">
        <v>2417</v>
      </c>
      <c r="F547" s="61" t="s">
        <v>11112</v>
      </c>
      <c r="G547" s="5"/>
      <c r="H547" s="5"/>
      <c r="I547" s="5"/>
      <c r="J547" s="5"/>
    </row>
    <row r="548" spans="1:10" ht="14.1" customHeight="1" thickBot="1" x14ac:dyDescent="0.25">
      <c r="A548" s="75"/>
      <c r="B548" s="62" t="s">
        <v>12942</v>
      </c>
      <c r="C548" s="71">
        <v>45315</v>
      </c>
      <c r="D548" s="75"/>
      <c r="E548" s="62" t="s">
        <v>3073</v>
      </c>
      <c r="F548" s="61" t="s">
        <v>11112</v>
      </c>
      <c r="G548" s="5"/>
      <c r="H548" s="5"/>
      <c r="I548" s="5"/>
      <c r="J548" s="5"/>
    </row>
    <row r="549" spans="1:10" ht="14.1" customHeight="1" thickBot="1" x14ac:dyDescent="0.25">
      <c r="A549" s="75"/>
      <c r="B549" s="62" t="s">
        <v>1786</v>
      </c>
      <c r="C549" s="60">
        <f>IF(C548="","",IF(AND(MONTH(C548)&gt;=1,MONTH(C548)&lt;=3),1,IF(AND(MONTH(C548)&gt;=4,MONTH(C548)&lt;=6),2,IF(AND(MONTH(C548)&gt;=7,MONTH(C548)&lt;=9),3,4))))</f>
        <v>1</v>
      </c>
      <c r="D549" s="75"/>
      <c r="E549" s="62" t="s">
        <v>13192</v>
      </c>
      <c r="F549" s="61" t="s">
        <v>11112</v>
      </c>
      <c r="G549" s="5"/>
      <c r="H549" s="5"/>
      <c r="I549" s="5"/>
      <c r="J549" s="5"/>
    </row>
    <row r="550" spans="1:10" ht="14.1" customHeight="1" thickBot="1" x14ac:dyDescent="0.25">
      <c r="A550" s="5"/>
      <c r="B550" s="5"/>
      <c r="C550" s="5"/>
      <c r="D550" s="5"/>
      <c r="E550" s="5"/>
      <c r="F550" s="5"/>
      <c r="G550" s="5"/>
      <c r="H550" s="5"/>
      <c r="I550" s="5"/>
      <c r="J550" s="5"/>
    </row>
    <row r="551" spans="1:10" ht="14.1" customHeight="1" thickBot="1" x14ac:dyDescent="0.25">
      <c r="A551" s="67" t="s">
        <v>15735</v>
      </c>
      <c r="B551" s="67" t="s">
        <v>16146</v>
      </c>
      <c r="C551" s="67" t="s">
        <v>15641</v>
      </c>
      <c r="D551" s="67" t="s">
        <v>15251</v>
      </c>
      <c r="E551" s="67" t="s">
        <v>6932</v>
      </c>
      <c r="F551" s="67" t="s">
        <v>15280</v>
      </c>
      <c r="G551" s="5"/>
      <c r="H551" s="5"/>
      <c r="I551" s="5"/>
      <c r="J551" s="5"/>
    </row>
    <row r="552" spans="1:10" ht="14.1" customHeight="1" x14ac:dyDescent="0.2">
      <c r="A552" s="63">
        <v>90101802</v>
      </c>
      <c r="B552" s="64" t="str">
        <f ca="1">IFERROR(INDEX(UNSPSCDes,MATCH(INDIRECT(ADDRESS(ROW(),COLUMN()-1,4)),UNSPSCCode,0)),"")</f>
        <v>Servicios de comidas a domicilio</v>
      </c>
      <c r="C552" s="63" t="s">
        <v>1449</v>
      </c>
      <c r="D552" s="63">
        <v>3200</v>
      </c>
      <c r="E552" s="66">
        <v>180</v>
      </c>
      <c r="F552" s="65">
        <f ca="1">INDIRECT(ADDRESS(ROW(),COLUMN()-2,4))*INDIRECT(ADDRESS(ROW(),COLUMN()-1,4))</f>
        <v>576000</v>
      </c>
      <c r="G552" s="5"/>
      <c r="H552" s="5"/>
      <c r="I552" s="5"/>
      <c r="J552" s="5"/>
    </row>
    <row r="553" spans="1:10" ht="13.5" customHeight="1" x14ac:dyDescent="0.2">
      <c r="A553" s="63">
        <v>90101802</v>
      </c>
      <c r="B553" s="64" t="str">
        <f ca="1">IFERROR(INDEX(UNSPSCDes,MATCH(INDIRECT(ADDRESS(ROW(),COLUMN()-1,4)),UNSPSCCode,0)),"")</f>
        <v>Servicios de comidas a domicilio</v>
      </c>
      <c r="C553" s="63" t="s">
        <v>1449</v>
      </c>
      <c r="D553" s="63">
        <v>900</v>
      </c>
      <c r="E553" s="66">
        <v>330</v>
      </c>
      <c r="F553" s="65">
        <f ca="1">INDIRECT(ADDRESS(ROW(),COLUMN()-2,4))*INDIRECT(ADDRESS(ROW(),COLUMN()-1,4))</f>
        <v>297000</v>
      </c>
      <c r="G553" s="5"/>
      <c r="H553" s="5"/>
      <c r="I553" s="5"/>
      <c r="J553" s="5"/>
    </row>
    <row r="554" spans="1:10" ht="14.1" customHeight="1" x14ac:dyDescent="0.2">
      <c r="A554" s="5"/>
      <c r="B554" s="5"/>
      <c r="C554" s="5"/>
      <c r="D554" s="5"/>
      <c r="E554" s="68" t="s">
        <v>12550</v>
      </c>
      <c r="F554" s="69">
        <f ca="1">SUM(Table386[MONTO TOTAL ESTIMADO])</f>
        <v>873000</v>
      </c>
      <c r="G554" s="5"/>
      <c r="H554" s="5" t="str">
        <f>C545</f>
        <v>Servicios</v>
      </c>
      <c r="I554" s="5" t="str">
        <f>E545</f>
        <v>MIPYME Mujeres</v>
      </c>
      <c r="J554" s="5" t="str">
        <f>D545</f>
        <v>Compras Menores</v>
      </c>
    </row>
    <row r="555" spans="1:10" ht="14.1" customHeight="1" thickBot="1" x14ac:dyDescent="0.3"/>
    <row r="556" spans="1:10" ht="33.75" customHeight="1" thickBot="1" x14ac:dyDescent="0.25">
      <c r="A556" s="59" t="s">
        <v>16382</v>
      </c>
      <c r="B556" s="59" t="s">
        <v>161</v>
      </c>
      <c r="C556" s="59" t="s">
        <v>11724</v>
      </c>
      <c r="D556" s="59" t="s">
        <v>14377</v>
      </c>
      <c r="E556" s="59" t="s">
        <v>10962</v>
      </c>
      <c r="F556" s="59" t="s">
        <v>11095</v>
      </c>
      <c r="G556" s="5"/>
      <c r="H556" s="5"/>
      <c r="I556" s="5"/>
      <c r="J556" s="5"/>
    </row>
    <row r="557" spans="1:10" ht="13.5" customHeight="1" thickBot="1" x14ac:dyDescent="0.25">
      <c r="A557" s="61" t="s">
        <v>18982</v>
      </c>
      <c r="B557" s="61" t="s">
        <v>18874</v>
      </c>
      <c r="C557" s="61" t="s">
        <v>17798</v>
      </c>
      <c r="D557" s="61" t="s">
        <v>17483</v>
      </c>
      <c r="E557" s="61" t="s">
        <v>6033</v>
      </c>
      <c r="F557" s="61"/>
      <c r="G557" s="5"/>
      <c r="H557" s="5"/>
      <c r="I557" s="5"/>
      <c r="J557" s="5"/>
    </row>
    <row r="558" spans="1:10" ht="14.1" customHeight="1" thickBot="1" x14ac:dyDescent="0.25">
      <c r="A558" s="74" t="s">
        <v>14827</v>
      </c>
      <c r="B558" s="62" t="s">
        <v>8529</v>
      </c>
      <c r="C558" s="71">
        <v>45301</v>
      </c>
      <c r="D558" s="74" t="s">
        <v>9386</v>
      </c>
      <c r="E558" s="62" t="s">
        <v>13093</v>
      </c>
      <c r="F558" s="61" t="s">
        <v>3080</v>
      </c>
      <c r="G558" s="5"/>
      <c r="H558" s="5"/>
      <c r="I558" s="5"/>
      <c r="J558" s="5"/>
    </row>
    <row r="559" spans="1:10" ht="14.1" customHeight="1" thickBot="1" x14ac:dyDescent="0.25">
      <c r="A559" s="75"/>
      <c r="B559" s="62" t="s">
        <v>1786</v>
      </c>
      <c r="C559" s="60">
        <f>IF(C558="","",IF(AND(MONTH(C558)&gt;=1,MONTH(C558)&lt;=3),1,IF(AND(MONTH(C558)&gt;=4,MONTH(C558)&lt;=6),2,IF(AND(MONTH(C558)&gt;=7,MONTH(C558)&lt;=9),3,4))))</f>
        <v>1</v>
      </c>
      <c r="D559" s="75"/>
      <c r="E559" s="62" t="s">
        <v>2417</v>
      </c>
      <c r="F559" s="61" t="s">
        <v>11112</v>
      </c>
      <c r="G559" s="5"/>
      <c r="H559" s="5"/>
      <c r="I559" s="5"/>
      <c r="J559" s="5"/>
    </row>
    <row r="560" spans="1:10" ht="14.1" customHeight="1" thickBot="1" x14ac:dyDescent="0.25">
      <c r="A560" s="75"/>
      <c r="B560" s="62" t="s">
        <v>12942</v>
      </c>
      <c r="C560" s="71">
        <v>45315</v>
      </c>
      <c r="D560" s="75"/>
      <c r="E560" s="62" t="s">
        <v>3073</v>
      </c>
      <c r="F560" s="61" t="s">
        <v>11112</v>
      </c>
      <c r="G560" s="5"/>
      <c r="H560" s="5"/>
      <c r="I560" s="5"/>
      <c r="J560" s="5"/>
    </row>
    <row r="561" spans="1:10" ht="14.1" customHeight="1" thickBot="1" x14ac:dyDescent="0.25">
      <c r="A561" s="75"/>
      <c r="B561" s="62" t="s">
        <v>1786</v>
      </c>
      <c r="C561" s="60">
        <f>IF(C560="","",IF(AND(MONTH(C560)&gt;=1,MONTH(C560)&lt;=3),1,IF(AND(MONTH(C560)&gt;=4,MONTH(C560)&lt;=6),2,IF(AND(MONTH(C560)&gt;=7,MONTH(C560)&lt;=9),3,4))))</f>
        <v>1</v>
      </c>
      <c r="D561" s="75"/>
      <c r="E561" s="62" t="s">
        <v>13192</v>
      </c>
      <c r="F561" s="61" t="s">
        <v>11112</v>
      </c>
      <c r="G561" s="5"/>
      <c r="H561" s="5"/>
      <c r="I561" s="5"/>
      <c r="J561" s="5"/>
    </row>
    <row r="562" spans="1:10" ht="14.1" customHeight="1" thickBot="1" x14ac:dyDescent="0.25">
      <c r="A562" s="5"/>
      <c r="B562" s="5"/>
      <c r="C562" s="5"/>
      <c r="D562" s="5"/>
      <c r="E562" s="5"/>
      <c r="F562" s="5"/>
      <c r="G562" s="5"/>
      <c r="H562" s="5"/>
      <c r="I562" s="5"/>
      <c r="J562" s="5"/>
    </row>
    <row r="563" spans="1:10" ht="14.1" customHeight="1" thickBot="1" x14ac:dyDescent="0.25">
      <c r="A563" s="67" t="s">
        <v>15735</v>
      </c>
      <c r="B563" s="67" t="s">
        <v>16146</v>
      </c>
      <c r="C563" s="67" t="s">
        <v>15641</v>
      </c>
      <c r="D563" s="67" t="s">
        <v>15251</v>
      </c>
      <c r="E563" s="67" t="s">
        <v>6932</v>
      </c>
      <c r="F563" s="67" t="s">
        <v>15280</v>
      </c>
      <c r="G563" s="5"/>
      <c r="H563" s="5"/>
      <c r="I563" s="5"/>
      <c r="J563" s="5"/>
    </row>
    <row r="564" spans="1:10" ht="14.1" customHeight="1" x14ac:dyDescent="0.2">
      <c r="A564" s="63">
        <v>50202304</v>
      </c>
      <c r="B564" s="64" t="str">
        <f t="shared" ref="B564:B572" ca="1" si="10">IFERROR(INDEX(UNSPSCDes,MATCH(INDIRECT(ADDRESS(ROW(),COLUMN()-1,4)),UNSPSCCode,0)),"")</f>
        <v>Jugos de repisa</v>
      </c>
      <c r="C564" s="63" t="s">
        <v>1449</v>
      </c>
      <c r="D564" s="63">
        <v>200</v>
      </c>
      <c r="E564" s="66">
        <v>80</v>
      </c>
      <c r="F564" s="65">
        <f t="shared" ref="F564:F572" ca="1" si="11">INDIRECT(ADDRESS(ROW(),COLUMN()-2,4))*INDIRECT(ADDRESS(ROW(),COLUMN()-1,4))</f>
        <v>16000</v>
      </c>
      <c r="G564" s="5"/>
      <c r="H564" s="5"/>
      <c r="I564" s="5"/>
      <c r="J564" s="5"/>
    </row>
    <row r="565" spans="1:10" ht="13.5" customHeight="1" x14ac:dyDescent="0.2">
      <c r="A565" s="63">
        <v>50202306</v>
      </c>
      <c r="B565" s="64" t="str">
        <f t="shared" ca="1" si="10"/>
        <v>Refrescos</v>
      </c>
      <c r="C565" s="63" t="s">
        <v>1449</v>
      </c>
      <c r="D565" s="63">
        <v>200</v>
      </c>
      <c r="E565" s="66">
        <v>375</v>
      </c>
      <c r="F565" s="65">
        <f t="shared" ca="1" si="11"/>
        <v>75000</v>
      </c>
      <c r="G565" s="5"/>
      <c r="H565" s="5"/>
      <c r="I565" s="5"/>
      <c r="J565" s="5"/>
    </row>
    <row r="566" spans="1:10" ht="13.5" customHeight="1" x14ac:dyDescent="0.2">
      <c r="A566" s="63">
        <v>50201706</v>
      </c>
      <c r="B566" s="64" t="str">
        <f t="shared" ca="1" si="10"/>
        <v>Café</v>
      </c>
      <c r="C566" s="63" t="s">
        <v>1449</v>
      </c>
      <c r="D566" s="63">
        <v>1000</v>
      </c>
      <c r="E566" s="66">
        <v>250</v>
      </c>
      <c r="F566" s="65">
        <f t="shared" ca="1" si="11"/>
        <v>250000</v>
      </c>
      <c r="G566" s="5"/>
      <c r="H566" s="5"/>
      <c r="I566" s="5"/>
      <c r="J566" s="5"/>
    </row>
    <row r="567" spans="1:10" ht="13.5" customHeight="1" x14ac:dyDescent="0.2">
      <c r="A567" s="63">
        <v>50161814</v>
      </c>
      <c r="B567" s="64" t="str">
        <f t="shared" ca="1" si="10"/>
        <v>Azúcar o sustituto de azúcar, confite</v>
      </c>
      <c r="C567" s="63" t="s">
        <v>1449</v>
      </c>
      <c r="D567" s="63">
        <v>2000</v>
      </c>
      <c r="E567" s="66">
        <v>25</v>
      </c>
      <c r="F567" s="65">
        <f t="shared" ca="1" si="11"/>
        <v>50000</v>
      </c>
      <c r="G567" s="5"/>
      <c r="H567" s="5"/>
      <c r="I567" s="5"/>
      <c r="J567" s="5"/>
    </row>
    <row r="568" spans="1:10" ht="13.5" customHeight="1" x14ac:dyDescent="0.2">
      <c r="A568" s="63">
        <v>50201713</v>
      </c>
      <c r="B568" s="64" t="str">
        <f t="shared" ca="1" si="10"/>
        <v>Bolsas de té</v>
      </c>
      <c r="C568" s="63" t="s">
        <v>1449</v>
      </c>
      <c r="D568" s="63">
        <v>100</v>
      </c>
      <c r="E568" s="66">
        <v>160</v>
      </c>
      <c r="F568" s="65">
        <f t="shared" ca="1" si="11"/>
        <v>16000</v>
      </c>
      <c r="G568" s="5"/>
      <c r="H568" s="5"/>
      <c r="I568" s="5"/>
      <c r="J568" s="5"/>
    </row>
    <row r="569" spans="1:10" ht="13.5" customHeight="1" x14ac:dyDescent="0.2">
      <c r="A569" s="63">
        <v>50201711</v>
      </c>
      <c r="B569" s="64" t="str">
        <f t="shared" ca="1" si="10"/>
        <v>Té instantáneo</v>
      </c>
      <c r="C569" s="63" t="s">
        <v>1449</v>
      </c>
      <c r="D569" s="63">
        <v>120</v>
      </c>
      <c r="E569" s="66">
        <v>600</v>
      </c>
      <c r="F569" s="65">
        <f t="shared" ca="1" si="11"/>
        <v>72000</v>
      </c>
      <c r="G569" s="5"/>
      <c r="H569" s="5"/>
      <c r="I569" s="5"/>
      <c r="J569" s="5"/>
    </row>
    <row r="570" spans="1:10" ht="13.5" customHeight="1" x14ac:dyDescent="0.2">
      <c r="A570" s="63">
        <v>50131701</v>
      </c>
      <c r="B570" s="64" t="str">
        <f t="shared" ca="1" si="10"/>
        <v>Productos de leche o mantequilla frescos</v>
      </c>
      <c r="C570" s="63" t="s">
        <v>1449</v>
      </c>
      <c r="D570" s="63">
        <v>200</v>
      </c>
      <c r="E570" s="66">
        <v>60</v>
      </c>
      <c r="F570" s="65">
        <f t="shared" ca="1" si="11"/>
        <v>12000</v>
      </c>
      <c r="G570" s="5"/>
      <c r="H570" s="5"/>
      <c r="I570" s="5"/>
      <c r="J570" s="5"/>
    </row>
    <row r="571" spans="1:10" ht="13.5" customHeight="1" x14ac:dyDescent="0.2">
      <c r="A571" s="63">
        <v>50161814</v>
      </c>
      <c r="B571" s="64" t="str">
        <f t="shared" ca="1" si="10"/>
        <v>Azúcar o sustituto de azúcar, confite</v>
      </c>
      <c r="C571" s="63" t="s">
        <v>1449</v>
      </c>
      <c r="D571" s="63">
        <v>120</v>
      </c>
      <c r="E571" s="66">
        <v>135</v>
      </c>
      <c r="F571" s="65">
        <f t="shared" ca="1" si="11"/>
        <v>16200</v>
      </c>
      <c r="G571" s="5"/>
      <c r="H571" s="5"/>
      <c r="I571" s="5"/>
      <c r="J571" s="5"/>
    </row>
    <row r="572" spans="1:10" ht="13.5" customHeight="1" x14ac:dyDescent="0.2">
      <c r="A572" s="63">
        <v>50201714</v>
      </c>
      <c r="B572" s="64" t="str">
        <f t="shared" ca="1" si="10"/>
        <v>Cremas no lácteas</v>
      </c>
      <c r="C572" s="63" t="s">
        <v>1449</v>
      </c>
      <c r="D572" s="63">
        <v>40</v>
      </c>
      <c r="E572" s="66">
        <v>320</v>
      </c>
      <c r="F572" s="65">
        <f t="shared" ca="1" si="11"/>
        <v>12800</v>
      </c>
      <c r="G572" s="5"/>
      <c r="H572" s="5"/>
      <c r="I572" s="5"/>
      <c r="J572" s="5"/>
    </row>
    <row r="573" spans="1:10" ht="14.1" customHeight="1" x14ac:dyDescent="0.2">
      <c r="A573" s="5"/>
      <c r="B573" s="5"/>
      <c r="C573" s="5"/>
      <c r="D573" s="5"/>
      <c r="E573" s="68" t="s">
        <v>12550</v>
      </c>
      <c r="F573" s="69">
        <f ca="1">SUM(Table387[MONTO TOTAL ESTIMADO])</f>
        <v>520000</v>
      </c>
      <c r="G573" s="5"/>
      <c r="H573" s="5" t="str">
        <f>C557</f>
        <v>Bienes</v>
      </c>
      <c r="I573" s="5" t="str">
        <f>E557</f>
        <v>MIPYME Mujeres</v>
      </c>
      <c r="J573" s="5" t="str">
        <f>D557</f>
        <v>Compras Menores</v>
      </c>
    </row>
    <row r="574" spans="1:10" ht="14.1" customHeight="1" thickBot="1" x14ac:dyDescent="0.3"/>
    <row r="575" spans="1:10" ht="33.75" customHeight="1" thickBot="1" x14ac:dyDescent="0.25">
      <c r="A575" s="59" t="s">
        <v>16382</v>
      </c>
      <c r="B575" s="59" t="s">
        <v>161</v>
      </c>
      <c r="C575" s="59" t="s">
        <v>11724</v>
      </c>
      <c r="D575" s="59" t="s">
        <v>14377</v>
      </c>
      <c r="E575" s="59" t="s">
        <v>10962</v>
      </c>
      <c r="F575" s="59" t="s">
        <v>11095</v>
      </c>
      <c r="G575" s="5"/>
      <c r="H575" s="5"/>
      <c r="I575" s="5"/>
      <c r="J575" s="5"/>
    </row>
    <row r="576" spans="1:10" ht="14.1" customHeight="1" thickBot="1" x14ac:dyDescent="0.25">
      <c r="A576" s="61" t="s">
        <v>18875</v>
      </c>
      <c r="B576" s="61" t="s">
        <v>18876</v>
      </c>
      <c r="C576" s="61" t="s">
        <v>17798</v>
      </c>
      <c r="D576" s="61" t="s">
        <v>10171</v>
      </c>
      <c r="E576" s="61" t="s">
        <v>6033</v>
      </c>
      <c r="F576" s="61"/>
      <c r="G576" s="5"/>
      <c r="H576" s="5"/>
      <c r="I576" s="5"/>
      <c r="J576" s="5"/>
    </row>
    <row r="577" spans="1:10" ht="14.1" customHeight="1" thickBot="1" x14ac:dyDescent="0.25">
      <c r="A577" s="74" t="s">
        <v>14827</v>
      </c>
      <c r="B577" s="62" t="s">
        <v>8529</v>
      </c>
      <c r="C577" s="71">
        <v>45301</v>
      </c>
      <c r="D577" s="74" t="s">
        <v>9386</v>
      </c>
      <c r="E577" s="62" t="s">
        <v>13093</v>
      </c>
      <c r="F577" s="61" t="s">
        <v>3080</v>
      </c>
      <c r="G577" s="5"/>
      <c r="H577" s="5"/>
      <c r="I577" s="5"/>
      <c r="J577" s="5"/>
    </row>
    <row r="578" spans="1:10" ht="14.1" customHeight="1" thickBot="1" x14ac:dyDescent="0.25">
      <c r="A578" s="75"/>
      <c r="B578" s="62" t="s">
        <v>1786</v>
      </c>
      <c r="C578" s="60">
        <f>IF(C577="","",IF(AND(MONTH(C577)&gt;=1,MONTH(C577)&lt;=3),1,IF(AND(MONTH(C577)&gt;=4,MONTH(C577)&lt;=6),2,IF(AND(MONTH(C577)&gt;=7,MONTH(C577)&lt;=9),3,4))))</f>
        <v>1</v>
      </c>
      <c r="D578" s="75"/>
      <c r="E578" s="62" t="s">
        <v>2417</v>
      </c>
      <c r="F578" s="61" t="s">
        <v>11112</v>
      </c>
      <c r="G578" s="5"/>
      <c r="H578" s="5"/>
      <c r="I578" s="5"/>
      <c r="J578" s="5"/>
    </row>
    <row r="579" spans="1:10" ht="14.1" customHeight="1" thickBot="1" x14ac:dyDescent="0.25">
      <c r="A579" s="75"/>
      <c r="B579" s="62" t="s">
        <v>12942</v>
      </c>
      <c r="C579" s="71">
        <v>45301</v>
      </c>
      <c r="D579" s="75"/>
      <c r="E579" s="62" t="s">
        <v>3073</v>
      </c>
      <c r="F579" s="61" t="s">
        <v>11112</v>
      </c>
      <c r="G579" s="5"/>
      <c r="H579" s="5"/>
      <c r="I579" s="5"/>
      <c r="J579" s="5"/>
    </row>
    <row r="580" spans="1:10" ht="14.1" customHeight="1" thickBot="1" x14ac:dyDescent="0.25">
      <c r="A580" s="75"/>
      <c r="B580" s="62" t="s">
        <v>1786</v>
      </c>
      <c r="C580" s="60">
        <f>IF(C579="","",IF(AND(MONTH(C579)&gt;=1,MONTH(C579)&lt;=3),1,IF(AND(MONTH(C579)&gt;=4,MONTH(C579)&lt;=6),2,IF(AND(MONTH(C579)&gt;=7,MONTH(C579)&lt;=9),3,4))))</f>
        <v>1</v>
      </c>
      <c r="D580" s="75"/>
      <c r="E580" s="62" t="s">
        <v>13192</v>
      </c>
      <c r="F580" s="61" t="s">
        <v>11112</v>
      </c>
      <c r="G580" s="5"/>
      <c r="H580" s="5"/>
      <c r="I580" s="5"/>
      <c r="J580" s="5"/>
    </row>
    <row r="581" spans="1:10" ht="14.1" customHeight="1" thickBot="1" x14ac:dyDescent="0.25">
      <c r="A581" s="5"/>
      <c r="B581" s="5"/>
      <c r="C581" s="5"/>
      <c r="D581" s="5"/>
      <c r="E581" s="5"/>
      <c r="F581" s="5"/>
      <c r="G581" s="5"/>
      <c r="H581" s="5"/>
      <c r="I581" s="5"/>
      <c r="J581" s="5"/>
    </row>
    <row r="582" spans="1:10" ht="14.1" customHeight="1" thickBot="1" x14ac:dyDescent="0.25">
      <c r="A582" s="67" t="s">
        <v>15735</v>
      </c>
      <c r="B582" s="67" t="s">
        <v>16146</v>
      </c>
      <c r="C582" s="67" t="s">
        <v>15641</v>
      </c>
      <c r="D582" s="67" t="s">
        <v>15251</v>
      </c>
      <c r="E582" s="67" t="s">
        <v>6932</v>
      </c>
      <c r="F582" s="67" t="s">
        <v>15280</v>
      </c>
      <c r="G582" s="5"/>
      <c r="H582" s="5"/>
      <c r="I582" s="5"/>
      <c r="J582" s="5"/>
    </row>
    <row r="583" spans="1:10" ht="14.1" customHeight="1" x14ac:dyDescent="0.2">
      <c r="A583" s="63">
        <v>50202301</v>
      </c>
      <c r="B583" s="64" t="str">
        <f ca="1">IFERROR(INDEX(UNSPSCDes,MATCH(INDIRECT(ADDRESS(ROW(),COLUMN()-1,4)),UNSPSCCode,0)),"")</f>
        <v>Agua</v>
      </c>
      <c r="C583" s="63" t="s">
        <v>1449</v>
      </c>
      <c r="D583" s="63">
        <v>1000</v>
      </c>
      <c r="E583" s="66">
        <v>80</v>
      </c>
      <c r="F583" s="65">
        <f ca="1">INDIRECT(ADDRESS(ROW(),COLUMN()-2,4))*INDIRECT(ADDRESS(ROW(),COLUMN()-1,4))</f>
        <v>80000</v>
      </c>
      <c r="G583" s="5"/>
      <c r="H583" s="5"/>
      <c r="I583" s="5"/>
      <c r="J583" s="5"/>
    </row>
    <row r="584" spans="1:10" ht="13.5" customHeight="1" x14ac:dyDescent="0.2">
      <c r="A584" s="63">
        <v>50202301</v>
      </c>
      <c r="B584" s="64" t="str">
        <f ca="1">IFERROR(INDEX(UNSPSCDes,MATCH(INDIRECT(ADDRESS(ROW(),COLUMN()-1,4)),UNSPSCCode,0)),"")</f>
        <v>Agua</v>
      </c>
      <c r="C584" s="63" t="s">
        <v>1449</v>
      </c>
      <c r="D584" s="63">
        <v>200</v>
      </c>
      <c r="E584" s="66">
        <v>300</v>
      </c>
      <c r="F584" s="65">
        <f ca="1">INDIRECT(ADDRESS(ROW(),COLUMN()-2,4))*INDIRECT(ADDRESS(ROW(),COLUMN()-1,4))</f>
        <v>60000</v>
      </c>
      <c r="G584" s="5"/>
      <c r="H584" s="5"/>
      <c r="I584" s="5"/>
      <c r="J584" s="5"/>
    </row>
    <row r="585" spans="1:10" ht="13.5" customHeight="1" x14ac:dyDescent="0.2">
      <c r="A585" s="63">
        <v>50202301</v>
      </c>
      <c r="B585" s="64" t="str">
        <f ca="1">IFERROR(INDEX(UNSPSCDes,MATCH(INDIRECT(ADDRESS(ROW(),COLUMN()-1,4)),UNSPSCCode,0)),"")</f>
        <v>Agua</v>
      </c>
      <c r="C585" s="63" t="s">
        <v>1449</v>
      </c>
      <c r="D585" s="63">
        <v>400</v>
      </c>
      <c r="E585" s="66">
        <v>140</v>
      </c>
      <c r="F585" s="65">
        <f ca="1">INDIRECT(ADDRESS(ROW(),COLUMN()-2,4))*INDIRECT(ADDRESS(ROW(),COLUMN()-1,4))</f>
        <v>56000</v>
      </c>
      <c r="G585" s="5"/>
      <c r="H585" s="5"/>
      <c r="I585" s="5"/>
      <c r="J585" s="5"/>
    </row>
    <row r="586" spans="1:10" ht="14.1" customHeight="1" x14ac:dyDescent="0.2">
      <c r="A586" s="5"/>
      <c r="B586" s="5"/>
      <c r="C586" s="5"/>
      <c r="D586" s="5"/>
      <c r="E586" s="68" t="s">
        <v>12550</v>
      </c>
      <c r="F586" s="69">
        <f ca="1">SUM(Table388[MONTO TOTAL ESTIMADO])</f>
        <v>196000</v>
      </c>
      <c r="G586" s="5"/>
      <c r="H586" s="5" t="str">
        <f>C576</f>
        <v>Bienes</v>
      </c>
      <c r="I586" s="5" t="str">
        <f>E576</f>
        <v>MIPYME Mujeres</v>
      </c>
      <c r="J586" s="5" t="str">
        <f>D576</f>
        <v>Compras por debajo del Umbral</v>
      </c>
    </row>
    <row r="587" spans="1:10" ht="14.1" customHeight="1" thickBot="1" x14ac:dyDescent="0.3"/>
    <row r="588" spans="1:10" ht="33.75" customHeight="1" thickBot="1" x14ac:dyDescent="0.25">
      <c r="A588" s="59" t="s">
        <v>16382</v>
      </c>
      <c r="B588" s="59" t="s">
        <v>161</v>
      </c>
      <c r="C588" s="59" t="s">
        <v>11724</v>
      </c>
      <c r="D588" s="59" t="s">
        <v>14377</v>
      </c>
      <c r="E588" s="59" t="s">
        <v>10962</v>
      </c>
      <c r="F588" s="59" t="s">
        <v>11095</v>
      </c>
      <c r="G588" s="5"/>
      <c r="H588" s="5"/>
      <c r="I588" s="5"/>
      <c r="J588" s="5"/>
    </row>
    <row r="589" spans="1:10" ht="13.5" customHeight="1" thickBot="1" x14ac:dyDescent="0.25">
      <c r="A589" s="61" t="s">
        <v>18932</v>
      </c>
      <c r="B589" s="61" t="s">
        <v>18983</v>
      </c>
      <c r="C589" s="61" t="s">
        <v>6798</v>
      </c>
      <c r="D589" s="61" t="s">
        <v>17483</v>
      </c>
      <c r="E589" s="61" t="s">
        <v>6033</v>
      </c>
      <c r="F589" s="61"/>
      <c r="G589" s="5"/>
      <c r="H589" s="5"/>
      <c r="I589" s="5"/>
      <c r="J589" s="5"/>
    </row>
    <row r="590" spans="1:10" ht="14.1" customHeight="1" thickBot="1" x14ac:dyDescent="0.25">
      <c r="A590" s="74" t="s">
        <v>14827</v>
      </c>
      <c r="B590" s="62" t="s">
        <v>8529</v>
      </c>
      <c r="C590" s="71">
        <v>45301</v>
      </c>
      <c r="D590" s="74" t="s">
        <v>9386</v>
      </c>
      <c r="E590" s="62" t="s">
        <v>13093</v>
      </c>
      <c r="F590" s="61" t="s">
        <v>3080</v>
      </c>
      <c r="G590" s="5"/>
      <c r="H590" s="5"/>
      <c r="I590" s="5"/>
      <c r="J590" s="5"/>
    </row>
    <row r="591" spans="1:10" ht="14.1" customHeight="1" thickBot="1" x14ac:dyDescent="0.25">
      <c r="A591" s="75"/>
      <c r="B591" s="62" t="s">
        <v>1786</v>
      </c>
      <c r="C591" s="60">
        <f>IF(C590="","",IF(AND(MONTH(C590)&gt;=1,MONTH(C590)&lt;=3),1,IF(AND(MONTH(C590)&gt;=4,MONTH(C590)&lt;=6),2,IF(AND(MONTH(C590)&gt;=7,MONTH(C590)&lt;=9),3,4))))</f>
        <v>1</v>
      </c>
      <c r="D591" s="75"/>
      <c r="E591" s="62" t="s">
        <v>2417</v>
      </c>
      <c r="F591" s="61" t="s">
        <v>11112</v>
      </c>
      <c r="G591" s="5"/>
      <c r="H591" s="5"/>
      <c r="I591" s="5"/>
      <c r="J591" s="5"/>
    </row>
    <row r="592" spans="1:10" ht="14.1" customHeight="1" thickBot="1" x14ac:dyDescent="0.25">
      <c r="A592" s="75"/>
      <c r="B592" s="62" t="s">
        <v>12942</v>
      </c>
      <c r="C592" s="71">
        <v>45307</v>
      </c>
      <c r="D592" s="75"/>
      <c r="E592" s="62" t="s">
        <v>3073</v>
      </c>
      <c r="F592" s="61" t="s">
        <v>11112</v>
      </c>
      <c r="G592" s="5"/>
      <c r="H592" s="5"/>
      <c r="I592" s="5"/>
      <c r="J592" s="5"/>
    </row>
    <row r="593" spans="1:10" ht="14.1" customHeight="1" thickBot="1" x14ac:dyDescent="0.25">
      <c r="A593" s="75"/>
      <c r="B593" s="62" t="s">
        <v>1786</v>
      </c>
      <c r="C593" s="60">
        <f>IF(C592="","",IF(AND(MONTH(C592)&gt;=1,MONTH(C592)&lt;=3),1,IF(AND(MONTH(C592)&gt;=4,MONTH(C592)&lt;=6),2,IF(AND(MONTH(C592)&gt;=7,MONTH(C592)&lt;=9),3,4))))</f>
        <v>1</v>
      </c>
      <c r="D593" s="75"/>
      <c r="E593" s="62" t="s">
        <v>13192</v>
      </c>
      <c r="F593" s="61" t="s">
        <v>11112</v>
      </c>
      <c r="G593" s="5"/>
      <c r="H593" s="5"/>
      <c r="I593" s="5"/>
      <c r="J593" s="5"/>
    </row>
    <row r="594" spans="1:10" ht="14.1" customHeight="1" thickBot="1" x14ac:dyDescent="0.25">
      <c r="A594" s="5"/>
      <c r="B594" s="5"/>
      <c r="C594" s="5"/>
      <c r="D594" s="5"/>
      <c r="E594" s="5"/>
      <c r="F594" s="5"/>
      <c r="G594" s="5"/>
      <c r="H594" s="5"/>
      <c r="I594" s="5"/>
      <c r="J594" s="5"/>
    </row>
    <row r="595" spans="1:10" ht="14.1" customHeight="1" thickBot="1" x14ac:dyDescent="0.25">
      <c r="A595" s="67" t="s">
        <v>15735</v>
      </c>
      <c r="B595" s="67" t="s">
        <v>16146</v>
      </c>
      <c r="C595" s="67" t="s">
        <v>15641</v>
      </c>
      <c r="D595" s="67" t="s">
        <v>15251</v>
      </c>
      <c r="E595" s="67" t="s">
        <v>6932</v>
      </c>
      <c r="F595" s="67" t="s">
        <v>15280</v>
      </c>
      <c r="G595" s="5"/>
      <c r="H595" s="5"/>
      <c r="I595" s="5"/>
      <c r="J595" s="5"/>
    </row>
    <row r="596" spans="1:10" ht="14.1" customHeight="1" x14ac:dyDescent="0.2">
      <c r="A596" s="63">
        <v>10161707</v>
      </c>
      <c r="B596" s="64" t="str">
        <f ca="1">IFERROR(INDEX(UNSPSCDes,MATCH(INDIRECT(ADDRESS(ROW(),COLUMN()-1,4)),UNSPSCCode,0)),"")</f>
        <v>Arreglo de flores cortadas</v>
      </c>
      <c r="C596" s="63" t="s">
        <v>1449</v>
      </c>
      <c r="D596" s="63">
        <v>2</v>
      </c>
      <c r="E596" s="66">
        <v>25000</v>
      </c>
      <c r="F596" s="65">
        <f ca="1">INDIRECT(ADDRESS(ROW(),COLUMN()-2,4))*INDIRECT(ADDRESS(ROW(),COLUMN()-1,4))</f>
        <v>50000</v>
      </c>
      <c r="G596" s="5"/>
      <c r="H596" s="5"/>
      <c r="I596" s="5"/>
      <c r="J596" s="5"/>
    </row>
    <row r="597" spans="1:10" ht="13.5" customHeight="1" x14ac:dyDescent="0.2">
      <c r="A597" s="63">
        <v>72101901</v>
      </c>
      <c r="B597" s="64" t="str">
        <f ca="1">IFERROR(INDEX(UNSPSCDes,MATCH(INDIRECT(ADDRESS(ROW(),COLUMN()-1,4)),UNSPSCCode,0)),"")</f>
        <v>Diseño o decoración de interiores</v>
      </c>
      <c r="C597" s="63" t="s">
        <v>1449</v>
      </c>
      <c r="D597" s="63">
        <v>1</v>
      </c>
      <c r="E597" s="66">
        <v>75000</v>
      </c>
      <c r="F597" s="65">
        <f ca="1">INDIRECT(ADDRESS(ROW(),COLUMN()-2,4))*INDIRECT(ADDRESS(ROW(),COLUMN()-1,4))</f>
        <v>75000</v>
      </c>
      <c r="G597" s="5"/>
      <c r="H597" s="5"/>
      <c r="I597" s="5"/>
      <c r="J597" s="5"/>
    </row>
    <row r="598" spans="1:10" ht="13.5" customHeight="1" x14ac:dyDescent="0.2">
      <c r="A598" s="63">
        <v>90101601</v>
      </c>
      <c r="B598" s="64" t="str">
        <f ca="1">IFERROR(INDEX(UNSPSCDes,MATCH(INDIRECT(ADDRESS(ROW(),COLUMN()-1,4)),UNSPSCCode,0)),"")</f>
        <v>Instalaciones para banquetes</v>
      </c>
      <c r="C598" s="63" t="s">
        <v>1449</v>
      </c>
      <c r="D598" s="63">
        <v>25</v>
      </c>
      <c r="E598" s="66">
        <v>30000</v>
      </c>
      <c r="F598" s="65">
        <f ca="1">INDIRECT(ADDRESS(ROW(),COLUMN()-2,4))*INDIRECT(ADDRESS(ROW(),COLUMN()-1,4))</f>
        <v>750000</v>
      </c>
      <c r="G598" s="5"/>
      <c r="H598" s="5"/>
      <c r="I598" s="5"/>
      <c r="J598" s="5"/>
    </row>
    <row r="599" spans="1:10" ht="14.1" customHeight="1" x14ac:dyDescent="0.2">
      <c r="A599" s="5"/>
      <c r="B599" s="5"/>
      <c r="C599" s="5"/>
      <c r="D599" s="5"/>
      <c r="E599" s="68" t="s">
        <v>12550</v>
      </c>
      <c r="F599" s="69">
        <f ca="1">SUM(Table389[MONTO TOTAL ESTIMADO])</f>
        <v>875000</v>
      </c>
      <c r="G599" s="5"/>
      <c r="H599" s="5" t="str">
        <f>C589</f>
        <v>Servicios</v>
      </c>
      <c r="I599" s="5" t="str">
        <f>E589</f>
        <v>MIPYME Mujeres</v>
      </c>
      <c r="J599" s="5" t="str">
        <f>D589</f>
        <v>Compras Menores</v>
      </c>
    </row>
    <row r="600" spans="1:10" ht="14.1" customHeight="1" thickBot="1" x14ac:dyDescent="0.3"/>
    <row r="601" spans="1:10" ht="33.75" customHeight="1" thickBot="1" x14ac:dyDescent="0.25">
      <c r="A601" s="59" t="s">
        <v>16382</v>
      </c>
      <c r="B601" s="59" t="s">
        <v>161</v>
      </c>
      <c r="C601" s="59" t="s">
        <v>11724</v>
      </c>
      <c r="D601" s="59" t="s">
        <v>14377</v>
      </c>
      <c r="E601" s="59" t="s">
        <v>10962</v>
      </c>
      <c r="F601" s="59" t="s">
        <v>11095</v>
      </c>
      <c r="G601" s="5"/>
      <c r="H601" s="5"/>
      <c r="I601" s="5"/>
      <c r="J601" s="5"/>
    </row>
    <row r="602" spans="1:10" ht="13.5" customHeight="1" thickBot="1" x14ac:dyDescent="0.25">
      <c r="A602" s="61" t="s">
        <v>18933</v>
      </c>
      <c r="B602" s="61" t="s">
        <v>18894</v>
      </c>
      <c r="C602" s="61" t="s">
        <v>6798</v>
      </c>
      <c r="D602" s="61" t="s">
        <v>17483</v>
      </c>
      <c r="E602" s="61" t="s">
        <v>6033</v>
      </c>
      <c r="F602" s="61"/>
      <c r="G602" s="5"/>
      <c r="H602" s="5"/>
      <c r="I602" s="5"/>
      <c r="J602" s="5"/>
    </row>
    <row r="603" spans="1:10" ht="14.1" customHeight="1" thickBot="1" x14ac:dyDescent="0.25">
      <c r="A603" s="74" t="s">
        <v>14827</v>
      </c>
      <c r="B603" s="62" t="s">
        <v>8529</v>
      </c>
      <c r="C603" s="71">
        <v>45420</v>
      </c>
      <c r="D603" s="74" t="s">
        <v>9386</v>
      </c>
      <c r="E603" s="62" t="s">
        <v>13093</v>
      </c>
      <c r="F603" s="61" t="s">
        <v>3080</v>
      </c>
      <c r="G603" s="5"/>
      <c r="H603" s="5"/>
      <c r="I603" s="5"/>
      <c r="J603" s="5"/>
    </row>
    <row r="604" spans="1:10" ht="14.1" customHeight="1" thickBot="1" x14ac:dyDescent="0.25">
      <c r="A604" s="75"/>
      <c r="B604" s="62" t="s">
        <v>1786</v>
      </c>
      <c r="C604" s="60">
        <f>IF(C603="","",IF(AND(MONTH(C603)&gt;=1,MONTH(C603)&lt;=3),1,IF(AND(MONTH(C603)&gt;=4,MONTH(C603)&lt;=6),2,IF(AND(MONTH(C603)&gt;=7,MONTH(C603)&lt;=9),3,4))))</f>
        <v>2</v>
      </c>
      <c r="D604" s="75"/>
      <c r="E604" s="62" t="s">
        <v>2417</v>
      </c>
      <c r="F604" s="61" t="s">
        <v>11112</v>
      </c>
      <c r="G604" s="5"/>
      <c r="H604" s="5"/>
      <c r="I604" s="5"/>
      <c r="J604" s="5"/>
    </row>
    <row r="605" spans="1:10" ht="14.1" customHeight="1" thickBot="1" x14ac:dyDescent="0.25">
      <c r="A605" s="75"/>
      <c r="B605" s="62" t="s">
        <v>12942</v>
      </c>
      <c r="C605" s="71">
        <v>45426</v>
      </c>
      <c r="D605" s="75"/>
      <c r="E605" s="62" t="s">
        <v>3073</v>
      </c>
      <c r="F605" s="61" t="s">
        <v>11112</v>
      </c>
      <c r="G605" s="5"/>
      <c r="H605" s="5"/>
      <c r="I605" s="5"/>
      <c r="J605" s="5"/>
    </row>
    <row r="606" spans="1:10" ht="14.1" customHeight="1" thickBot="1" x14ac:dyDescent="0.25">
      <c r="A606" s="75"/>
      <c r="B606" s="62" t="s">
        <v>1786</v>
      </c>
      <c r="C606" s="60">
        <f>IF(C605="","",IF(AND(MONTH(C605)&gt;=1,MONTH(C605)&lt;=3),1,IF(AND(MONTH(C605)&gt;=4,MONTH(C605)&lt;=6),2,IF(AND(MONTH(C605)&gt;=7,MONTH(C605)&lt;=9),3,4))))</f>
        <v>2</v>
      </c>
      <c r="D606" s="75"/>
      <c r="E606" s="62" t="s">
        <v>13192</v>
      </c>
      <c r="F606" s="61" t="s">
        <v>11112</v>
      </c>
      <c r="G606" s="5"/>
      <c r="H606" s="5"/>
      <c r="I606" s="5"/>
      <c r="J606" s="5"/>
    </row>
    <row r="607" spans="1:10" ht="14.1" customHeight="1" thickBot="1" x14ac:dyDescent="0.25">
      <c r="A607" s="5"/>
      <c r="B607" s="5"/>
      <c r="C607" s="5"/>
      <c r="D607" s="5"/>
      <c r="E607" s="5"/>
      <c r="F607" s="5"/>
      <c r="G607" s="5"/>
      <c r="H607" s="5"/>
      <c r="I607" s="5"/>
      <c r="J607" s="5"/>
    </row>
    <row r="608" spans="1:10" ht="14.1" customHeight="1" thickBot="1" x14ac:dyDescent="0.25">
      <c r="A608" s="67" t="s">
        <v>15735</v>
      </c>
      <c r="B608" s="67" t="s">
        <v>16146</v>
      </c>
      <c r="C608" s="67" t="s">
        <v>15641</v>
      </c>
      <c r="D608" s="67" t="s">
        <v>15251</v>
      </c>
      <c r="E608" s="67" t="s">
        <v>6932</v>
      </c>
      <c r="F608" s="67" t="s">
        <v>15280</v>
      </c>
      <c r="G608" s="5"/>
      <c r="H608" s="5"/>
      <c r="I608" s="5"/>
      <c r="J608" s="5"/>
    </row>
    <row r="609" spans="1:10" ht="14.1" customHeight="1" x14ac:dyDescent="0.2">
      <c r="A609" s="63">
        <v>80141607</v>
      </c>
      <c r="B609" s="64" t="str">
        <f ca="1">IFERROR(INDEX(UNSPSCDes,MATCH(INDIRECT(ADDRESS(ROW(),COLUMN()-1,4)),UNSPSCCode,0)),"")</f>
        <v>Gestión de eventos</v>
      </c>
      <c r="C609" s="63" t="s">
        <v>1449</v>
      </c>
      <c r="D609" s="63">
        <v>5</v>
      </c>
      <c r="E609" s="66">
        <v>10000</v>
      </c>
      <c r="F609" s="65">
        <f ca="1">INDIRECT(ADDRESS(ROW(),COLUMN()-2,4))*INDIRECT(ADDRESS(ROW(),COLUMN()-1,4))</f>
        <v>50000</v>
      </c>
      <c r="G609" s="5"/>
      <c r="H609" s="5"/>
      <c r="I609" s="5"/>
      <c r="J609" s="5"/>
    </row>
    <row r="610" spans="1:10" ht="13.5" customHeight="1" x14ac:dyDescent="0.2">
      <c r="A610" s="63">
        <v>80141607</v>
      </c>
      <c r="B610" s="64" t="str">
        <f ca="1">IFERROR(INDEX(UNSPSCDes,MATCH(INDIRECT(ADDRESS(ROW(),COLUMN()-1,4)),UNSPSCCode,0)),"")</f>
        <v>Gestión de eventos</v>
      </c>
      <c r="C610" s="63" t="s">
        <v>1449</v>
      </c>
      <c r="D610" s="63">
        <v>3</v>
      </c>
      <c r="E610" s="66">
        <v>15000</v>
      </c>
      <c r="F610" s="65">
        <f ca="1">INDIRECT(ADDRESS(ROW(),COLUMN()-2,4))*INDIRECT(ADDRESS(ROW(),COLUMN()-1,4))</f>
        <v>45000</v>
      </c>
      <c r="G610" s="5"/>
      <c r="H610" s="5"/>
      <c r="I610" s="5"/>
      <c r="J610" s="5"/>
    </row>
    <row r="611" spans="1:10" ht="13.5" customHeight="1" x14ac:dyDescent="0.2">
      <c r="A611" s="63">
        <v>80141607</v>
      </c>
      <c r="B611" s="64" t="str">
        <f ca="1">IFERROR(INDEX(UNSPSCDes,MATCH(INDIRECT(ADDRESS(ROW(),COLUMN()-1,4)),UNSPSCCode,0)),"")</f>
        <v>Gestión de eventos</v>
      </c>
      <c r="C611" s="63" t="s">
        <v>1449</v>
      </c>
      <c r="D611" s="63">
        <v>2</v>
      </c>
      <c r="E611" s="66">
        <v>100000</v>
      </c>
      <c r="F611" s="65">
        <f ca="1">INDIRECT(ADDRESS(ROW(),COLUMN()-2,4))*INDIRECT(ADDRESS(ROW(),COLUMN()-1,4))</f>
        <v>200000</v>
      </c>
      <c r="G611" s="5"/>
      <c r="H611" s="5"/>
      <c r="I611" s="5"/>
      <c r="J611" s="5"/>
    </row>
    <row r="612" spans="1:10" ht="14.1" customHeight="1" x14ac:dyDescent="0.2">
      <c r="A612" s="5"/>
      <c r="B612" s="5"/>
      <c r="C612" s="5"/>
      <c r="D612" s="5"/>
      <c r="E612" s="68" t="s">
        <v>12550</v>
      </c>
      <c r="F612" s="69">
        <f ca="1">SUM(Table390[MONTO TOTAL ESTIMADO])</f>
        <v>295000</v>
      </c>
      <c r="G612" s="5"/>
      <c r="H612" s="5" t="str">
        <f>C602</f>
        <v>Servicios</v>
      </c>
      <c r="I612" s="5" t="str">
        <f>E602</f>
        <v>MIPYME Mujeres</v>
      </c>
      <c r="J612" s="5" t="str">
        <f>D602</f>
        <v>Compras Menores</v>
      </c>
    </row>
    <row r="613" spans="1:10" ht="14.1" customHeight="1" thickBot="1" x14ac:dyDescent="0.3"/>
    <row r="614" spans="1:10" ht="33.75" customHeight="1" thickBot="1" x14ac:dyDescent="0.25">
      <c r="A614" s="59" t="s">
        <v>16382</v>
      </c>
      <c r="B614" s="59" t="s">
        <v>161</v>
      </c>
      <c r="C614" s="59" t="s">
        <v>11724</v>
      </c>
      <c r="D614" s="59" t="s">
        <v>14377</v>
      </c>
      <c r="E614" s="59" t="s">
        <v>10962</v>
      </c>
      <c r="F614" s="59" t="s">
        <v>11095</v>
      </c>
      <c r="G614" s="5"/>
      <c r="H614" s="5"/>
      <c r="I614" s="5"/>
      <c r="J614" s="5"/>
    </row>
    <row r="615" spans="1:10" ht="14.1" customHeight="1" thickBot="1" x14ac:dyDescent="0.25">
      <c r="A615" s="61" t="s">
        <v>18877</v>
      </c>
      <c r="B615" s="61" t="s">
        <v>18878</v>
      </c>
      <c r="C615" s="61" t="s">
        <v>6798</v>
      </c>
      <c r="D615" s="61" t="s">
        <v>10171</v>
      </c>
      <c r="E615" s="61" t="s">
        <v>17854</v>
      </c>
      <c r="F615" s="61"/>
      <c r="G615" s="5"/>
      <c r="H615" s="5"/>
      <c r="I615" s="5"/>
      <c r="J615" s="5"/>
    </row>
    <row r="616" spans="1:10" ht="14.1" customHeight="1" thickBot="1" x14ac:dyDescent="0.25">
      <c r="A616" s="74" t="s">
        <v>14827</v>
      </c>
      <c r="B616" s="62" t="s">
        <v>8529</v>
      </c>
      <c r="C616" s="71">
        <v>45301</v>
      </c>
      <c r="D616" s="74" t="s">
        <v>9386</v>
      </c>
      <c r="E616" s="62" t="s">
        <v>13093</v>
      </c>
      <c r="F616" s="61" t="s">
        <v>3080</v>
      </c>
      <c r="G616" s="5"/>
      <c r="H616" s="5"/>
      <c r="I616" s="5"/>
      <c r="J616" s="5"/>
    </row>
    <row r="617" spans="1:10" ht="14.1" customHeight="1" thickBot="1" x14ac:dyDescent="0.25">
      <c r="A617" s="75"/>
      <c r="B617" s="62" t="s">
        <v>1786</v>
      </c>
      <c r="C617" s="60">
        <f>IF(C616="","",IF(AND(MONTH(C616)&gt;=1,MONTH(C616)&lt;=3),1,IF(AND(MONTH(C616)&gt;=4,MONTH(C616)&lt;=6),2,IF(AND(MONTH(C616)&gt;=7,MONTH(C616)&lt;=9),3,4))))</f>
        <v>1</v>
      </c>
      <c r="D617" s="75"/>
      <c r="E617" s="62" t="s">
        <v>2417</v>
      </c>
      <c r="F617" s="61" t="s">
        <v>11112</v>
      </c>
      <c r="G617" s="5"/>
      <c r="H617" s="5"/>
      <c r="I617" s="5"/>
      <c r="J617" s="5"/>
    </row>
    <row r="618" spans="1:10" ht="14.1" customHeight="1" thickBot="1" x14ac:dyDescent="0.25">
      <c r="A618" s="75"/>
      <c r="B618" s="62" t="s">
        <v>12942</v>
      </c>
      <c r="C618" s="71">
        <v>45306</v>
      </c>
      <c r="D618" s="75"/>
      <c r="E618" s="62" t="s">
        <v>3073</v>
      </c>
      <c r="F618" s="61" t="s">
        <v>11112</v>
      </c>
      <c r="G618" s="5"/>
      <c r="H618" s="5"/>
      <c r="I618" s="5"/>
      <c r="J618" s="5"/>
    </row>
    <row r="619" spans="1:10" ht="14.1" customHeight="1" thickBot="1" x14ac:dyDescent="0.25">
      <c r="A619" s="75"/>
      <c r="B619" s="62" t="s">
        <v>1786</v>
      </c>
      <c r="C619" s="60">
        <f>IF(C618="","",IF(AND(MONTH(C618)&gt;=1,MONTH(C618)&lt;=3),1,IF(AND(MONTH(C618)&gt;=4,MONTH(C618)&lt;=6),2,IF(AND(MONTH(C618)&gt;=7,MONTH(C618)&lt;=9),3,4))))</f>
        <v>1</v>
      </c>
      <c r="D619" s="75"/>
      <c r="E619" s="62" t="s">
        <v>13192</v>
      </c>
      <c r="F619" s="61" t="s">
        <v>11112</v>
      </c>
      <c r="G619" s="5"/>
      <c r="H619" s="5"/>
      <c r="I619" s="5"/>
      <c r="J619" s="5"/>
    </row>
    <row r="620" spans="1:10" ht="14.1" customHeight="1" thickBot="1" x14ac:dyDescent="0.25">
      <c r="A620" s="5"/>
      <c r="B620" s="5"/>
      <c r="C620" s="5"/>
      <c r="D620" s="5"/>
      <c r="E620" s="5"/>
      <c r="F620" s="5"/>
      <c r="G620" s="5"/>
      <c r="H620" s="5"/>
      <c r="I620" s="5"/>
      <c r="J620" s="5"/>
    </row>
    <row r="621" spans="1:10" ht="14.1" customHeight="1" thickBot="1" x14ac:dyDescent="0.25">
      <c r="A621" s="67" t="s">
        <v>15735</v>
      </c>
      <c r="B621" s="67" t="s">
        <v>16146</v>
      </c>
      <c r="C621" s="67" t="s">
        <v>15641</v>
      </c>
      <c r="D621" s="67" t="s">
        <v>15251</v>
      </c>
      <c r="E621" s="67" t="s">
        <v>6932</v>
      </c>
      <c r="F621" s="67" t="s">
        <v>15280</v>
      </c>
      <c r="G621" s="5"/>
      <c r="H621" s="5"/>
      <c r="I621" s="5"/>
      <c r="J621" s="5"/>
    </row>
    <row r="622" spans="1:10" ht="13.5" customHeight="1" x14ac:dyDescent="0.2">
      <c r="A622" s="63">
        <v>55101504</v>
      </c>
      <c r="B622" s="64" t="str">
        <f ca="1">IFERROR(INDEX(UNSPSCDes,MATCH(INDIRECT(ADDRESS(ROW(),COLUMN()-1,4)),UNSPSCCode,0)),"")</f>
        <v>Periódicos</v>
      </c>
      <c r="C622" s="63" t="s">
        <v>1449</v>
      </c>
      <c r="D622" s="63">
        <v>10</v>
      </c>
      <c r="E622" s="66">
        <v>22000</v>
      </c>
      <c r="F622" s="65">
        <f ca="1">INDIRECT(ADDRESS(ROW(),COLUMN()-2,4))*INDIRECT(ADDRESS(ROW(),COLUMN()-1,4))</f>
        <v>220000</v>
      </c>
      <c r="G622" s="5"/>
      <c r="H622" s="5"/>
      <c r="I622" s="5"/>
      <c r="J622" s="5"/>
    </row>
    <row r="623" spans="1:10" ht="13.5" customHeight="1" x14ac:dyDescent="0.2">
      <c r="A623" s="63">
        <v>45111705</v>
      </c>
      <c r="B623" s="64" t="str">
        <f ca="1">IFERROR(INDEX(UNSPSCDes,MATCH(INDIRECT(ADDRESS(ROW(),COLUMN()-1,4)),UNSPSCCode,0)),"")</f>
        <v>Sistemas de comunicación pública</v>
      </c>
      <c r="C623" s="63" t="s">
        <v>1449</v>
      </c>
      <c r="D623" s="63">
        <v>2</v>
      </c>
      <c r="E623" s="66">
        <v>130</v>
      </c>
      <c r="F623" s="65">
        <f ca="1">INDIRECT(ADDRESS(ROW(),COLUMN()-2,4))*INDIRECT(ADDRESS(ROW(),COLUMN()-1,4))</f>
        <v>260</v>
      </c>
      <c r="G623" s="5"/>
      <c r="H623" s="5"/>
      <c r="I623" s="5"/>
      <c r="J623" s="5"/>
    </row>
    <row r="624" spans="1:10" ht="14.1" customHeight="1" x14ac:dyDescent="0.2">
      <c r="A624" s="5"/>
      <c r="B624" s="5"/>
      <c r="C624" s="5"/>
      <c r="D624" s="5"/>
      <c r="E624" s="68" t="s">
        <v>12550</v>
      </c>
      <c r="F624" s="69">
        <f ca="1">SUM(Table392[MONTO TOTAL ESTIMADO])</f>
        <v>220260</v>
      </c>
      <c r="G624" s="5"/>
      <c r="H624" s="5" t="str">
        <f>C615</f>
        <v>Servicios</v>
      </c>
      <c r="I624" s="5" t="str">
        <f>E615</f>
        <v>No</v>
      </c>
      <c r="J624" s="5" t="str">
        <f>D615</f>
        <v>Compras por debajo del Umbral</v>
      </c>
    </row>
    <row r="625" spans="1:10" ht="14.1" customHeight="1" thickBot="1" x14ac:dyDescent="0.3"/>
    <row r="626" spans="1:10" ht="33.75" customHeight="1" thickBot="1" x14ac:dyDescent="0.25">
      <c r="A626" s="59" t="s">
        <v>16382</v>
      </c>
      <c r="B626" s="59" t="s">
        <v>161</v>
      </c>
      <c r="C626" s="59" t="s">
        <v>11724</v>
      </c>
      <c r="D626" s="59" t="s">
        <v>14377</v>
      </c>
      <c r="E626" s="59" t="s">
        <v>10962</v>
      </c>
      <c r="F626" s="59" t="s">
        <v>11095</v>
      </c>
      <c r="G626" s="5"/>
      <c r="H626" s="5"/>
      <c r="I626" s="5"/>
      <c r="J626" s="5"/>
    </row>
    <row r="627" spans="1:10" ht="13.5" customHeight="1" thickBot="1" x14ac:dyDescent="0.25">
      <c r="A627" s="61" t="s">
        <v>18934</v>
      </c>
      <c r="B627" s="61" t="s">
        <v>18935</v>
      </c>
      <c r="C627" s="61" t="s">
        <v>6798</v>
      </c>
      <c r="D627" s="61" t="s">
        <v>17483</v>
      </c>
      <c r="E627" s="61" t="s">
        <v>17854</v>
      </c>
      <c r="F627" s="61"/>
      <c r="G627" s="5"/>
      <c r="H627" s="5"/>
      <c r="I627" s="5"/>
      <c r="J627" s="5"/>
    </row>
    <row r="628" spans="1:10" ht="14.1" customHeight="1" thickBot="1" x14ac:dyDescent="0.25">
      <c r="A628" s="74" t="s">
        <v>14827</v>
      </c>
      <c r="B628" s="62" t="s">
        <v>8529</v>
      </c>
      <c r="C628" s="71">
        <v>45303</v>
      </c>
      <c r="D628" s="74" t="s">
        <v>9386</v>
      </c>
      <c r="E628" s="62" t="s">
        <v>13093</v>
      </c>
      <c r="F628" s="61" t="s">
        <v>3080</v>
      </c>
      <c r="G628" s="5"/>
      <c r="H628" s="5"/>
      <c r="I628" s="5"/>
      <c r="J628" s="5"/>
    </row>
    <row r="629" spans="1:10" ht="14.1" customHeight="1" thickBot="1" x14ac:dyDescent="0.25">
      <c r="A629" s="75"/>
      <c r="B629" s="62" t="s">
        <v>1786</v>
      </c>
      <c r="C629" s="60">
        <f>IF(C628="","",IF(AND(MONTH(C628)&gt;=1,MONTH(C628)&lt;=3),1,IF(AND(MONTH(C628)&gt;=4,MONTH(C628)&lt;=6),2,IF(AND(MONTH(C628)&gt;=7,MONTH(C628)&lt;=9),3,4))))</f>
        <v>1</v>
      </c>
      <c r="D629" s="75"/>
      <c r="E629" s="62" t="s">
        <v>2417</v>
      </c>
      <c r="F629" s="61" t="s">
        <v>11112</v>
      </c>
      <c r="G629" s="5"/>
      <c r="H629" s="5"/>
      <c r="I629" s="5"/>
      <c r="J629" s="5"/>
    </row>
    <row r="630" spans="1:10" ht="14.1" customHeight="1" thickBot="1" x14ac:dyDescent="0.25">
      <c r="A630" s="75"/>
      <c r="B630" s="62" t="s">
        <v>12942</v>
      </c>
      <c r="C630" s="71">
        <v>45308</v>
      </c>
      <c r="D630" s="75"/>
      <c r="E630" s="62" t="s">
        <v>3073</v>
      </c>
      <c r="F630" s="61" t="s">
        <v>11112</v>
      </c>
      <c r="G630" s="5"/>
      <c r="H630" s="5"/>
      <c r="I630" s="5"/>
      <c r="J630" s="5"/>
    </row>
    <row r="631" spans="1:10" ht="14.1" customHeight="1" thickBot="1" x14ac:dyDescent="0.25">
      <c r="A631" s="75"/>
      <c r="B631" s="62" t="s">
        <v>1786</v>
      </c>
      <c r="C631" s="60">
        <f>IF(C630="","",IF(AND(MONTH(C630)&gt;=1,MONTH(C630)&lt;=3),1,IF(AND(MONTH(C630)&gt;=4,MONTH(C630)&lt;=6),2,IF(AND(MONTH(C630)&gt;=7,MONTH(C630)&lt;=9),3,4))))</f>
        <v>1</v>
      </c>
      <c r="D631" s="75"/>
      <c r="E631" s="62" t="s">
        <v>13192</v>
      </c>
      <c r="F631" s="61" t="s">
        <v>11112</v>
      </c>
      <c r="G631" s="5"/>
      <c r="H631" s="5"/>
      <c r="I631" s="5"/>
      <c r="J631" s="5"/>
    </row>
    <row r="632" spans="1:10" ht="14.1" customHeight="1" thickBot="1" x14ac:dyDescent="0.25">
      <c r="A632" s="5"/>
      <c r="B632" s="5"/>
      <c r="C632" s="5"/>
      <c r="D632" s="5"/>
      <c r="E632" s="5"/>
      <c r="F632" s="5"/>
      <c r="G632" s="5"/>
      <c r="H632" s="5"/>
      <c r="I632" s="5"/>
      <c r="J632" s="5"/>
    </row>
    <row r="633" spans="1:10" ht="14.1" customHeight="1" thickBot="1" x14ac:dyDescent="0.25">
      <c r="A633" s="67" t="s">
        <v>15735</v>
      </c>
      <c r="B633" s="67" t="s">
        <v>16146</v>
      </c>
      <c r="C633" s="67" t="s">
        <v>15641</v>
      </c>
      <c r="D633" s="67" t="s">
        <v>15251</v>
      </c>
      <c r="E633" s="67" t="s">
        <v>6932</v>
      </c>
      <c r="F633" s="67" t="s">
        <v>15280</v>
      </c>
      <c r="G633" s="5"/>
      <c r="H633" s="5"/>
      <c r="I633" s="5"/>
      <c r="J633" s="5"/>
    </row>
    <row r="634" spans="1:10" ht="14.1" customHeight="1" x14ac:dyDescent="0.2">
      <c r="A634" s="63">
        <v>82101504</v>
      </c>
      <c r="B634" s="64" t="str">
        <f ca="1">IFERROR(INDEX(UNSPSCDes,MATCH(INDIRECT(ADDRESS(ROW(),COLUMN()-1,4)),UNSPSCCode,0)),"")</f>
        <v>Publicidad en periódicos</v>
      </c>
      <c r="C634" s="63" t="s">
        <v>1449</v>
      </c>
      <c r="D634" s="63">
        <v>2</v>
      </c>
      <c r="E634" s="66">
        <v>50000</v>
      </c>
      <c r="F634" s="65">
        <f ca="1">INDIRECT(ADDRESS(ROW(),COLUMN()-2,4))*INDIRECT(ADDRESS(ROW(),COLUMN()-1,4))</f>
        <v>100000</v>
      </c>
      <c r="G634" s="5"/>
      <c r="H634" s="5"/>
      <c r="I634" s="5"/>
      <c r="J634" s="5"/>
    </row>
    <row r="635" spans="1:10" ht="13.5" customHeight="1" x14ac:dyDescent="0.2">
      <c r="A635" s="63">
        <v>82101504</v>
      </c>
      <c r="B635" s="64" t="str">
        <f ca="1">IFERROR(INDEX(UNSPSCDes,MATCH(INDIRECT(ADDRESS(ROW(),COLUMN()-1,4)),UNSPSCCode,0)),"")</f>
        <v>Publicidad en periódicos</v>
      </c>
      <c r="C635" s="63" t="s">
        <v>1449</v>
      </c>
      <c r="D635" s="63">
        <v>6</v>
      </c>
      <c r="E635" s="66">
        <v>40000</v>
      </c>
      <c r="F635" s="65">
        <f ca="1">INDIRECT(ADDRESS(ROW(),COLUMN()-2,4))*INDIRECT(ADDRESS(ROW(),COLUMN()-1,4))</f>
        <v>240000</v>
      </c>
      <c r="G635" s="5"/>
      <c r="H635" s="5"/>
      <c r="I635" s="5"/>
      <c r="J635" s="5"/>
    </row>
    <row r="636" spans="1:10" ht="14.1" customHeight="1" x14ac:dyDescent="0.2">
      <c r="A636" s="5"/>
      <c r="B636" s="5"/>
      <c r="C636" s="5"/>
      <c r="D636" s="5"/>
      <c r="E636" s="68" t="s">
        <v>12550</v>
      </c>
      <c r="F636" s="69">
        <f ca="1">SUM(Table393[MONTO TOTAL ESTIMADO])</f>
        <v>340000</v>
      </c>
      <c r="G636" s="5"/>
      <c r="H636" s="5" t="str">
        <f>C627</f>
        <v>Servicios</v>
      </c>
      <c r="I636" s="5" t="str">
        <f>E627</f>
        <v>No</v>
      </c>
      <c r="J636" s="5" t="str">
        <f>D627</f>
        <v>Compras Menores</v>
      </c>
    </row>
    <row r="637" spans="1:10" ht="14.1" customHeight="1" thickBot="1" x14ac:dyDescent="0.3"/>
    <row r="638" spans="1:10" ht="33.75" customHeight="1" thickBot="1" x14ac:dyDescent="0.25">
      <c r="A638" s="59" t="s">
        <v>16382</v>
      </c>
      <c r="B638" s="59" t="s">
        <v>161</v>
      </c>
      <c r="C638" s="59" t="s">
        <v>11724</v>
      </c>
      <c r="D638" s="59" t="s">
        <v>14377</v>
      </c>
      <c r="E638" s="59" t="s">
        <v>10962</v>
      </c>
      <c r="F638" s="59" t="s">
        <v>11095</v>
      </c>
      <c r="G638" s="5"/>
      <c r="H638" s="5"/>
      <c r="I638" s="5"/>
      <c r="J638" s="5"/>
    </row>
    <row r="639" spans="1:10" ht="13.5" customHeight="1" thickBot="1" x14ac:dyDescent="0.25">
      <c r="A639" s="61" t="s">
        <v>18936</v>
      </c>
      <c r="B639" s="61" t="s">
        <v>18937</v>
      </c>
      <c r="C639" s="61" t="s">
        <v>6798</v>
      </c>
      <c r="D639" s="61" t="s">
        <v>17483</v>
      </c>
      <c r="E639" s="61" t="s">
        <v>17854</v>
      </c>
      <c r="F639" s="61"/>
      <c r="G639" s="5"/>
      <c r="H639" s="5"/>
      <c r="I639" s="5"/>
      <c r="J639" s="5"/>
    </row>
    <row r="640" spans="1:10" ht="14.1" customHeight="1" thickBot="1" x14ac:dyDescent="0.25">
      <c r="A640" s="74" t="s">
        <v>14827</v>
      </c>
      <c r="B640" s="62" t="s">
        <v>8529</v>
      </c>
      <c r="C640" s="71">
        <v>45385</v>
      </c>
      <c r="D640" s="74" t="s">
        <v>9386</v>
      </c>
      <c r="E640" s="62" t="s">
        <v>13093</v>
      </c>
      <c r="F640" s="61" t="s">
        <v>3080</v>
      </c>
      <c r="G640" s="5"/>
      <c r="H640" s="5"/>
      <c r="I640" s="5"/>
      <c r="J640" s="5"/>
    </row>
    <row r="641" spans="1:10" ht="14.1" customHeight="1" thickBot="1" x14ac:dyDescent="0.25">
      <c r="A641" s="75"/>
      <c r="B641" s="62" t="s">
        <v>1786</v>
      </c>
      <c r="C641" s="60">
        <f>IF(C640="","",IF(AND(MONTH(C640)&gt;=1,MONTH(C640)&lt;=3),1,IF(AND(MONTH(C640)&gt;=4,MONTH(C640)&lt;=6),2,IF(AND(MONTH(C640)&gt;=7,MONTH(C640)&lt;=9),3,4))))</f>
        <v>2</v>
      </c>
      <c r="D641" s="75"/>
      <c r="E641" s="62" t="s">
        <v>2417</v>
      </c>
      <c r="F641" s="61" t="s">
        <v>11112</v>
      </c>
      <c r="G641" s="5"/>
      <c r="H641" s="5"/>
      <c r="I641" s="5"/>
      <c r="J641" s="5"/>
    </row>
    <row r="642" spans="1:10" ht="14.1" customHeight="1" thickBot="1" x14ac:dyDescent="0.25">
      <c r="A642" s="75"/>
      <c r="B642" s="62" t="s">
        <v>12942</v>
      </c>
      <c r="C642" s="71">
        <v>45391</v>
      </c>
      <c r="D642" s="75"/>
      <c r="E642" s="62" t="s">
        <v>3073</v>
      </c>
      <c r="F642" s="61" t="s">
        <v>11112</v>
      </c>
      <c r="G642" s="5"/>
      <c r="H642" s="5"/>
      <c r="I642" s="5"/>
      <c r="J642" s="5"/>
    </row>
    <row r="643" spans="1:10" ht="14.1" customHeight="1" thickBot="1" x14ac:dyDescent="0.25">
      <c r="A643" s="75"/>
      <c r="B643" s="62" t="s">
        <v>1786</v>
      </c>
      <c r="C643" s="60">
        <f>IF(C642="","",IF(AND(MONTH(C642)&gt;=1,MONTH(C642)&lt;=3),1,IF(AND(MONTH(C642)&gt;=4,MONTH(C642)&lt;=6),2,IF(AND(MONTH(C642)&gt;=7,MONTH(C642)&lt;=9),3,4))))</f>
        <v>2</v>
      </c>
      <c r="D643" s="75"/>
      <c r="E643" s="62" t="s">
        <v>13192</v>
      </c>
      <c r="F643" s="61" t="s">
        <v>11112</v>
      </c>
      <c r="G643" s="5"/>
      <c r="H643" s="5"/>
      <c r="I643" s="5"/>
      <c r="J643" s="5"/>
    </row>
    <row r="644" spans="1:10" ht="14.1" customHeight="1" thickBot="1" x14ac:dyDescent="0.25">
      <c r="A644" s="5"/>
      <c r="B644" s="5"/>
      <c r="C644" s="5"/>
      <c r="D644" s="5"/>
      <c r="E644" s="5"/>
      <c r="F644" s="5"/>
      <c r="G644" s="5"/>
      <c r="H644" s="5"/>
      <c r="I644" s="5"/>
      <c r="J644" s="5"/>
    </row>
    <row r="645" spans="1:10" ht="14.1" customHeight="1" thickBot="1" x14ac:dyDescent="0.25">
      <c r="A645" s="67" t="s">
        <v>15735</v>
      </c>
      <c r="B645" s="67" t="s">
        <v>16146</v>
      </c>
      <c r="C645" s="67" t="s">
        <v>15641</v>
      </c>
      <c r="D645" s="67" t="s">
        <v>15251</v>
      </c>
      <c r="E645" s="67" t="s">
        <v>6932</v>
      </c>
      <c r="F645" s="67" t="s">
        <v>15280</v>
      </c>
      <c r="G645" s="5"/>
      <c r="H645" s="5"/>
      <c r="I645" s="5"/>
      <c r="J645" s="5"/>
    </row>
    <row r="646" spans="1:10" ht="14.1" customHeight="1" x14ac:dyDescent="0.2">
      <c r="A646" s="63">
        <v>82101504</v>
      </c>
      <c r="B646" s="64" t="str">
        <f ca="1">IFERROR(INDEX(UNSPSCDes,MATCH(INDIRECT(ADDRESS(ROW(),COLUMN()-1,4)),UNSPSCCode,0)),"")</f>
        <v>Publicidad en periódicos</v>
      </c>
      <c r="C646" s="63" t="s">
        <v>1449</v>
      </c>
      <c r="D646" s="63">
        <v>2</v>
      </c>
      <c r="E646" s="66">
        <v>50000</v>
      </c>
      <c r="F646" s="65">
        <f ca="1">INDIRECT(ADDRESS(ROW(),COLUMN()-2,4))*INDIRECT(ADDRESS(ROW(),COLUMN()-1,4))</f>
        <v>100000</v>
      </c>
      <c r="G646" s="5"/>
      <c r="H646" s="5"/>
      <c r="I646" s="5"/>
      <c r="J646" s="5"/>
    </row>
    <row r="647" spans="1:10" ht="13.5" customHeight="1" x14ac:dyDescent="0.2">
      <c r="A647" s="63">
        <v>82101504</v>
      </c>
      <c r="B647" s="64" t="str">
        <f ca="1">IFERROR(INDEX(UNSPSCDes,MATCH(INDIRECT(ADDRESS(ROW(),COLUMN()-1,4)),UNSPSCCode,0)),"")</f>
        <v>Publicidad en periódicos</v>
      </c>
      <c r="C647" s="63" t="s">
        <v>1449</v>
      </c>
      <c r="D647" s="63">
        <v>6</v>
      </c>
      <c r="E647" s="66">
        <v>40000</v>
      </c>
      <c r="F647" s="65">
        <f ca="1">INDIRECT(ADDRESS(ROW(),COLUMN()-2,4))*INDIRECT(ADDRESS(ROW(),COLUMN()-1,4))</f>
        <v>240000</v>
      </c>
      <c r="G647" s="5"/>
      <c r="H647" s="5"/>
      <c r="I647" s="5"/>
      <c r="J647" s="5"/>
    </row>
    <row r="648" spans="1:10" ht="13.5" customHeight="1" x14ac:dyDescent="0.2">
      <c r="A648" s="63">
        <v>82101501</v>
      </c>
      <c r="B648" s="64" t="str">
        <f ca="1">IFERROR(INDEX(UNSPSCDes,MATCH(INDIRECT(ADDRESS(ROW(),COLUMN()-1,4)),UNSPSCCode,0)),"")</f>
        <v>Publicidad en vallas</v>
      </c>
      <c r="C648" s="63" t="s">
        <v>1449</v>
      </c>
      <c r="D648" s="63">
        <v>15</v>
      </c>
      <c r="E648" s="66">
        <v>12000</v>
      </c>
      <c r="F648" s="65">
        <f ca="1">INDIRECT(ADDRESS(ROW(),COLUMN()-2,4))*INDIRECT(ADDRESS(ROW(),COLUMN()-1,4))</f>
        <v>180000</v>
      </c>
      <c r="G648" s="5"/>
      <c r="H648" s="5"/>
      <c r="I648" s="5"/>
      <c r="J648" s="5"/>
    </row>
    <row r="649" spans="1:10" ht="14.1" customHeight="1" x14ac:dyDescent="0.2">
      <c r="A649" s="5"/>
      <c r="B649" s="5"/>
      <c r="C649" s="5"/>
      <c r="D649" s="5"/>
      <c r="E649" s="68" t="s">
        <v>12550</v>
      </c>
      <c r="F649" s="69">
        <f ca="1">SUM(Table394[MONTO TOTAL ESTIMADO])</f>
        <v>520000</v>
      </c>
      <c r="G649" s="5"/>
      <c r="H649" s="5" t="str">
        <f>C639</f>
        <v>Servicios</v>
      </c>
      <c r="I649" s="5" t="str">
        <f>E639</f>
        <v>No</v>
      </c>
      <c r="J649" s="5" t="str">
        <f>D639</f>
        <v>Compras Menores</v>
      </c>
    </row>
    <row r="650" spans="1:10" ht="14.1" customHeight="1" thickBot="1" x14ac:dyDescent="0.3"/>
    <row r="651" spans="1:10" ht="33.75" customHeight="1" thickBot="1" x14ac:dyDescent="0.25">
      <c r="A651" s="59" t="s">
        <v>16382</v>
      </c>
      <c r="B651" s="59" t="s">
        <v>161</v>
      </c>
      <c r="C651" s="59" t="s">
        <v>11724</v>
      </c>
      <c r="D651" s="59" t="s">
        <v>14377</v>
      </c>
      <c r="E651" s="59" t="s">
        <v>10962</v>
      </c>
      <c r="F651" s="59" t="s">
        <v>11095</v>
      </c>
      <c r="G651" s="5"/>
      <c r="H651" s="5"/>
      <c r="I651" s="5"/>
      <c r="J651" s="5"/>
    </row>
    <row r="652" spans="1:10" ht="13.5" customHeight="1" thickBot="1" x14ac:dyDescent="0.25">
      <c r="A652" s="61" t="s">
        <v>18899</v>
      </c>
      <c r="B652" s="61" t="s">
        <v>18900</v>
      </c>
      <c r="C652" s="61" t="s">
        <v>17798</v>
      </c>
      <c r="D652" s="61" t="s">
        <v>17483</v>
      </c>
      <c r="E652" s="61" t="s">
        <v>8855</v>
      </c>
      <c r="F652" s="61"/>
      <c r="G652" s="5"/>
      <c r="H652" s="5"/>
      <c r="I652" s="5"/>
      <c r="J652" s="5"/>
    </row>
    <row r="653" spans="1:10" ht="14.1" customHeight="1" thickBot="1" x14ac:dyDescent="0.25">
      <c r="A653" s="74" t="s">
        <v>14827</v>
      </c>
      <c r="B653" s="62" t="s">
        <v>8529</v>
      </c>
      <c r="C653" s="71">
        <v>45308</v>
      </c>
      <c r="D653" s="74" t="s">
        <v>9386</v>
      </c>
      <c r="E653" s="62" t="s">
        <v>13093</v>
      </c>
      <c r="F653" s="61" t="s">
        <v>3080</v>
      </c>
      <c r="G653" s="5"/>
      <c r="H653" s="5"/>
      <c r="I653" s="5"/>
      <c r="J653" s="5"/>
    </row>
    <row r="654" spans="1:10" ht="14.1" customHeight="1" thickBot="1" x14ac:dyDescent="0.25">
      <c r="A654" s="75"/>
      <c r="B654" s="62" t="s">
        <v>1786</v>
      </c>
      <c r="C654" s="60">
        <f>IF(C653="","",IF(AND(MONTH(C653)&gt;=1,MONTH(C653)&lt;=3),1,IF(AND(MONTH(C653)&gt;=4,MONTH(C653)&lt;=6),2,IF(AND(MONTH(C653)&gt;=7,MONTH(C653)&lt;=9),3,4))))</f>
        <v>1</v>
      </c>
      <c r="D654" s="75"/>
      <c r="E654" s="62" t="s">
        <v>2417</v>
      </c>
      <c r="F654" s="61" t="s">
        <v>11112</v>
      </c>
      <c r="G654" s="5"/>
      <c r="H654" s="5"/>
      <c r="I654" s="5"/>
      <c r="J654" s="5"/>
    </row>
    <row r="655" spans="1:10" ht="14.1" customHeight="1" thickBot="1" x14ac:dyDescent="0.25">
      <c r="A655" s="75"/>
      <c r="B655" s="62" t="s">
        <v>12942</v>
      </c>
      <c r="C655" s="71">
        <v>45313</v>
      </c>
      <c r="D655" s="75"/>
      <c r="E655" s="62" t="s">
        <v>3073</v>
      </c>
      <c r="F655" s="61" t="s">
        <v>11112</v>
      </c>
      <c r="G655" s="5"/>
      <c r="H655" s="5"/>
      <c r="I655" s="5"/>
      <c r="J655" s="5"/>
    </row>
    <row r="656" spans="1:10" ht="14.1" customHeight="1" thickBot="1" x14ac:dyDescent="0.25">
      <c r="A656" s="75"/>
      <c r="B656" s="62" t="s">
        <v>1786</v>
      </c>
      <c r="C656" s="60">
        <f>IF(C655="","",IF(AND(MONTH(C655)&gt;=1,MONTH(C655)&lt;=3),1,IF(AND(MONTH(C655)&gt;=4,MONTH(C655)&lt;=6),2,IF(AND(MONTH(C655)&gt;=7,MONTH(C655)&lt;=9),3,4))))</f>
        <v>1</v>
      </c>
      <c r="D656" s="75"/>
      <c r="E656" s="62" t="s">
        <v>13192</v>
      </c>
      <c r="F656" s="61" t="s">
        <v>11112</v>
      </c>
      <c r="G656" s="5"/>
      <c r="H656" s="5"/>
      <c r="I656" s="5"/>
      <c r="J656" s="5"/>
    </row>
    <row r="657" spans="1:10" ht="14.1" customHeight="1" thickBot="1" x14ac:dyDescent="0.25">
      <c r="A657" s="5"/>
      <c r="B657" s="5"/>
      <c r="C657" s="5"/>
      <c r="D657" s="5"/>
      <c r="E657" s="5"/>
      <c r="F657" s="5"/>
      <c r="G657" s="5"/>
      <c r="H657" s="5"/>
      <c r="I657" s="5"/>
      <c r="J657" s="5"/>
    </row>
    <row r="658" spans="1:10" ht="14.1" customHeight="1" thickBot="1" x14ac:dyDescent="0.25">
      <c r="A658" s="67" t="s">
        <v>15735</v>
      </c>
      <c r="B658" s="67" t="s">
        <v>16146</v>
      </c>
      <c r="C658" s="67" t="s">
        <v>15641</v>
      </c>
      <c r="D658" s="67" t="s">
        <v>15251</v>
      </c>
      <c r="E658" s="67" t="s">
        <v>6932</v>
      </c>
      <c r="F658" s="67" t="s">
        <v>15280</v>
      </c>
      <c r="G658" s="5"/>
      <c r="H658" s="5"/>
      <c r="I658" s="5"/>
      <c r="J658" s="5"/>
    </row>
    <row r="659" spans="1:10" ht="14.1" customHeight="1" x14ac:dyDescent="0.2">
      <c r="A659" s="63">
        <v>44111502</v>
      </c>
      <c r="B659" s="64" t="str">
        <f t="shared" ref="B659:B690" ca="1" si="12">IFERROR(INDEX(UNSPSCDes,MATCH(INDIRECT(ADDRESS(ROW(),COLUMN()-1,4)),UNSPSCCode,0)),"")</f>
        <v>Organizadores de cajones de escritorio</v>
      </c>
      <c r="C659" s="63" t="s">
        <v>1449</v>
      </c>
      <c r="D659" s="63">
        <v>24</v>
      </c>
      <c r="E659" s="66">
        <v>1500</v>
      </c>
      <c r="F659" s="65">
        <f t="shared" ref="F659:F690" ca="1" si="13">INDIRECT(ADDRESS(ROW(),COLUMN()-2,4))*INDIRECT(ADDRESS(ROW(),COLUMN()-1,4))</f>
        <v>36000</v>
      </c>
      <c r="G659" s="5"/>
      <c r="H659" s="5"/>
      <c r="I659" s="5"/>
      <c r="J659" s="5"/>
    </row>
    <row r="660" spans="1:10" ht="13.5" customHeight="1" x14ac:dyDescent="0.2">
      <c r="A660" s="63">
        <v>44122101</v>
      </c>
      <c r="B660" s="64" t="str">
        <f t="shared" ca="1" si="12"/>
        <v>Cauchos</v>
      </c>
      <c r="C660" s="63" t="s">
        <v>1449</v>
      </c>
      <c r="D660" s="63">
        <v>120</v>
      </c>
      <c r="E660" s="66">
        <v>60</v>
      </c>
      <c r="F660" s="65">
        <f t="shared" ca="1" si="13"/>
        <v>7200</v>
      </c>
      <c r="G660" s="5"/>
      <c r="H660" s="5"/>
      <c r="I660" s="5"/>
      <c r="J660" s="5"/>
    </row>
    <row r="661" spans="1:10" ht="13.5" customHeight="1" x14ac:dyDescent="0.2">
      <c r="A661" s="63">
        <v>44111503</v>
      </c>
      <c r="B661" s="64" t="str">
        <f t="shared" ca="1" si="12"/>
        <v>Organizadores o bandejas para el escritorio</v>
      </c>
      <c r="C661" s="63" t="s">
        <v>1449</v>
      </c>
      <c r="D661" s="63">
        <v>36</v>
      </c>
      <c r="E661" s="66">
        <v>400</v>
      </c>
      <c r="F661" s="65">
        <f t="shared" ca="1" si="13"/>
        <v>14400</v>
      </c>
      <c r="G661" s="5"/>
      <c r="H661" s="5"/>
      <c r="I661" s="5"/>
      <c r="J661" s="5"/>
    </row>
    <row r="662" spans="1:10" ht="13.5" customHeight="1" x14ac:dyDescent="0.2">
      <c r="A662" s="63">
        <v>44121701</v>
      </c>
      <c r="B662" s="64" t="str">
        <f t="shared" ca="1" si="12"/>
        <v>Bolígrafos</v>
      </c>
      <c r="C662" s="63" t="s">
        <v>1449</v>
      </c>
      <c r="D662" s="63">
        <v>124</v>
      </c>
      <c r="E662" s="66">
        <v>90</v>
      </c>
      <c r="F662" s="65">
        <f t="shared" ca="1" si="13"/>
        <v>11160</v>
      </c>
      <c r="G662" s="5"/>
      <c r="H662" s="5"/>
      <c r="I662" s="5"/>
      <c r="J662" s="5"/>
    </row>
    <row r="663" spans="1:10" ht="13.5" customHeight="1" x14ac:dyDescent="0.2">
      <c r="A663" s="63">
        <v>44121701</v>
      </c>
      <c r="B663" s="64" t="str">
        <f t="shared" ca="1" si="12"/>
        <v>Bolígrafos</v>
      </c>
      <c r="C663" s="63" t="s">
        <v>1449</v>
      </c>
      <c r="D663" s="63">
        <v>36</v>
      </c>
      <c r="E663" s="66">
        <v>90</v>
      </c>
      <c r="F663" s="65">
        <f t="shared" ca="1" si="13"/>
        <v>3240</v>
      </c>
      <c r="G663" s="5"/>
      <c r="H663" s="5"/>
      <c r="I663" s="5"/>
      <c r="J663" s="5"/>
    </row>
    <row r="664" spans="1:10" ht="13.5" customHeight="1" x14ac:dyDescent="0.2">
      <c r="A664" s="63">
        <v>44121701</v>
      </c>
      <c r="B664" s="64" t="str">
        <f t="shared" ca="1" si="12"/>
        <v>Bolígrafos</v>
      </c>
      <c r="C664" s="63" t="s">
        <v>1449</v>
      </c>
      <c r="D664" s="63">
        <v>36</v>
      </c>
      <c r="E664" s="66">
        <v>90</v>
      </c>
      <c r="F664" s="65">
        <f t="shared" ca="1" si="13"/>
        <v>3240</v>
      </c>
      <c r="G664" s="5"/>
      <c r="H664" s="5"/>
      <c r="I664" s="5"/>
      <c r="J664" s="5"/>
    </row>
    <row r="665" spans="1:10" ht="13.5" customHeight="1" x14ac:dyDescent="0.2">
      <c r="A665" s="63">
        <v>44111909</v>
      </c>
      <c r="B665" s="64" t="str">
        <f t="shared" ca="1" si="12"/>
        <v>Kits o accesorios para limpieza de tableros</v>
      </c>
      <c r="C665" s="63" t="s">
        <v>1449</v>
      </c>
      <c r="D665" s="63">
        <v>12</v>
      </c>
      <c r="E665" s="66">
        <v>40</v>
      </c>
      <c r="F665" s="65">
        <f t="shared" ca="1" si="13"/>
        <v>480</v>
      </c>
      <c r="G665" s="5"/>
      <c r="H665" s="5"/>
      <c r="I665" s="5"/>
      <c r="J665" s="5"/>
    </row>
    <row r="666" spans="1:10" ht="13.5" customHeight="1" x14ac:dyDescent="0.2">
      <c r="A666" s="63">
        <v>60121535</v>
      </c>
      <c r="B666" s="64" t="str">
        <f t="shared" ca="1" si="12"/>
        <v>Borradores de goma</v>
      </c>
      <c r="C666" s="63" t="s">
        <v>1449</v>
      </c>
      <c r="D666" s="63">
        <v>48</v>
      </c>
      <c r="E666" s="66">
        <v>20</v>
      </c>
      <c r="F666" s="65">
        <f t="shared" ca="1" si="13"/>
        <v>960</v>
      </c>
      <c r="G666" s="5"/>
      <c r="H666" s="5"/>
      <c r="I666" s="5"/>
      <c r="J666" s="5"/>
    </row>
    <row r="667" spans="1:10" ht="13.5" customHeight="1" x14ac:dyDescent="0.2">
      <c r="A667" s="63">
        <v>12181501</v>
      </c>
      <c r="B667" s="64" t="str">
        <f t="shared" ca="1" si="12"/>
        <v>Ceras sintéticas</v>
      </c>
      <c r="C667" s="63" t="s">
        <v>1449</v>
      </c>
      <c r="D667" s="63">
        <v>144</v>
      </c>
      <c r="E667" s="66">
        <v>65</v>
      </c>
      <c r="F667" s="65">
        <f t="shared" ca="1" si="13"/>
        <v>9360</v>
      </c>
      <c r="G667" s="5"/>
      <c r="H667" s="5"/>
      <c r="I667" s="5"/>
      <c r="J667" s="5"/>
    </row>
    <row r="668" spans="1:10" ht="13.5" customHeight="1" x14ac:dyDescent="0.2">
      <c r="A668" s="63">
        <v>44122106</v>
      </c>
      <c r="B668" s="64" t="str">
        <f t="shared" ca="1" si="12"/>
        <v>Alfileres o taches</v>
      </c>
      <c r="C668" s="63" t="s">
        <v>1449</v>
      </c>
      <c r="D668" s="63">
        <v>48</v>
      </c>
      <c r="E668" s="66">
        <v>35</v>
      </c>
      <c r="F668" s="65">
        <f t="shared" ca="1" si="13"/>
        <v>1680</v>
      </c>
      <c r="G668" s="5"/>
      <c r="H668" s="5"/>
      <c r="I668" s="5"/>
      <c r="J668" s="5"/>
    </row>
    <row r="669" spans="1:10" ht="13.5" customHeight="1" x14ac:dyDescent="0.2">
      <c r="A669" s="63">
        <v>44102606</v>
      </c>
      <c r="B669" s="64" t="str">
        <f t="shared" ca="1" si="12"/>
        <v>Cinta de máquinas de escribir</v>
      </c>
      <c r="C669" s="63" t="s">
        <v>1449</v>
      </c>
      <c r="D669" s="63">
        <v>36</v>
      </c>
      <c r="E669" s="66">
        <v>50</v>
      </c>
      <c r="F669" s="65">
        <f t="shared" ca="1" si="13"/>
        <v>1800</v>
      </c>
      <c r="G669" s="5"/>
      <c r="H669" s="5"/>
      <c r="I669" s="5"/>
      <c r="J669" s="5"/>
    </row>
    <row r="670" spans="1:10" ht="13.5" customHeight="1" x14ac:dyDescent="0.2">
      <c r="A670" s="63">
        <v>31201512</v>
      </c>
      <c r="B670" s="64" t="str">
        <f t="shared" ca="1" si="12"/>
        <v>Cinta transparente</v>
      </c>
      <c r="C670" s="63" t="s">
        <v>1449</v>
      </c>
      <c r="D670" s="63">
        <v>96</v>
      </c>
      <c r="E670" s="66">
        <v>80</v>
      </c>
      <c r="F670" s="65">
        <f t="shared" ca="1" si="13"/>
        <v>7680</v>
      </c>
      <c r="G670" s="5"/>
      <c r="H670" s="5"/>
      <c r="I670" s="5"/>
      <c r="J670" s="5"/>
    </row>
    <row r="671" spans="1:10" ht="13.5" customHeight="1" x14ac:dyDescent="0.2">
      <c r="A671" s="63">
        <v>31201512</v>
      </c>
      <c r="B671" s="64" t="str">
        <f t="shared" ca="1" si="12"/>
        <v>Cinta transparente</v>
      </c>
      <c r="C671" s="63" t="s">
        <v>1449</v>
      </c>
      <c r="D671" s="63">
        <v>144</v>
      </c>
      <c r="E671" s="66">
        <v>100</v>
      </c>
      <c r="F671" s="65">
        <f t="shared" ca="1" si="13"/>
        <v>14400</v>
      </c>
      <c r="G671" s="5"/>
      <c r="H671" s="5"/>
      <c r="I671" s="5"/>
      <c r="J671" s="5"/>
    </row>
    <row r="672" spans="1:10" ht="13.5" customHeight="1" x14ac:dyDescent="0.2">
      <c r="A672" s="63">
        <v>44111611</v>
      </c>
      <c r="B672" s="64" t="str">
        <f t="shared" ca="1" si="12"/>
        <v>Clips para billetes</v>
      </c>
      <c r="C672" s="63" t="s">
        <v>1449</v>
      </c>
      <c r="D672" s="63">
        <v>36</v>
      </c>
      <c r="E672" s="66">
        <v>60</v>
      </c>
      <c r="F672" s="65">
        <f t="shared" ca="1" si="13"/>
        <v>2160</v>
      </c>
      <c r="G672" s="5"/>
      <c r="H672" s="5"/>
      <c r="I672" s="5"/>
      <c r="J672" s="5"/>
    </row>
    <row r="673" spans="1:10" ht="13.5" customHeight="1" x14ac:dyDescent="0.2">
      <c r="A673" s="63">
        <v>44111611</v>
      </c>
      <c r="B673" s="64" t="str">
        <f t="shared" ca="1" si="12"/>
        <v>Clips para billetes</v>
      </c>
      <c r="C673" s="63" t="s">
        <v>1449</v>
      </c>
      <c r="D673" s="63">
        <v>36</v>
      </c>
      <c r="E673" s="66">
        <v>60</v>
      </c>
      <c r="F673" s="65">
        <f t="shared" ca="1" si="13"/>
        <v>2160</v>
      </c>
      <c r="G673" s="5"/>
      <c r="H673" s="5"/>
      <c r="I673" s="5"/>
      <c r="J673" s="5"/>
    </row>
    <row r="674" spans="1:10" ht="13.5" customHeight="1" x14ac:dyDescent="0.2">
      <c r="A674" s="63">
        <v>44111611</v>
      </c>
      <c r="B674" s="64" t="str">
        <f t="shared" ca="1" si="12"/>
        <v>Clips para billetes</v>
      </c>
      <c r="C674" s="63" t="s">
        <v>1449</v>
      </c>
      <c r="D674" s="63">
        <v>36</v>
      </c>
      <c r="E674" s="66">
        <v>60</v>
      </c>
      <c r="F674" s="65">
        <f t="shared" ca="1" si="13"/>
        <v>2160</v>
      </c>
      <c r="G674" s="5"/>
      <c r="H674" s="5"/>
      <c r="I674" s="5"/>
      <c r="J674" s="5"/>
    </row>
    <row r="675" spans="1:10" ht="13.5" customHeight="1" x14ac:dyDescent="0.2">
      <c r="A675" s="63">
        <v>44122104</v>
      </c>
      <c r="B675" s="64" t="str">
        <f t="shared" ca="1" si="12"/>
        <v>Clips para papel</v>
      </c>
      <c r="C675" s="63" t="s">
        <v>1449</v>
      </c>
      <c r="D675" s="63">
        <v>288</v>
      </c>
      <c r="E675" s="66">
        <v>25</v>
      </c>
      <c r="F675" s="65">
        <f t="shared" ca="1" si="13"/>
        <v>7200</v>
      </c>
      <c r="G675" s="5"/>
      <c r="H675" s="5"/>
      <c r="I675" s="5"/>
      <c r="J675" s="5"/>
    </row>
    <row r="676" spans="1:10" ht="13.5" customHeight="1" x14ac:dyDescent="0.2">
      <c r="A676" s="63">
        <v>44122104</v>
      </c>
      <c r="B676" s="64" t="str">
        <f t="shared" ca="1" si="12"/>
        <v>Clips para papel</v>
      </c>
      <c r="C676" s="63" t="s">
        <v>1449</v>
      </c>
      <c r="D676" s="63">
        <v>160</v>
      </c>
      <c r="E676" s="66">
        <v>60</v>
      </c>
      <c r="F676" s="65">
        <f t="shared" ca="1" si="13"/>
        <v>9600</v>
      </c>
      <c r="G676" s="5"/>
      <c r="H676" s="5"/>
      <c r="I676" s="5"/>
      <c r="J676" s="5"/>
    </row>
    <row r="677" spans="1:10" ht="13.5" customHeight="1" x14ac:dyDescent="0.2">
      <c r="A677" s="63">
        <v>44121801</v>
      </c>
      <c r="B677" s="64" t="str">
        <f t="shared" ca="1" si="12"/>
        <v>Película o cinta de corrección</v>
      </c>
      <c r="C677" s="63" t="s">
        <v>1449</v>
      </c>
      <c r="D677" s="63">
        <v>96</v>
      </c>
      <c r="E677" s="66">
        <v>140</v>
      </c>
      <c r="F677" s="65">
        <f t="shared" ca="1" si="13"/>
        <v>13440</v>
      </c>
      <c r="G677" s="5"/>
      <c r="H677" s="5"/>
      <c r="I677" s="5"/>
      <c r="J677" s="5"/>
    </row>
    <row r="678" spans="1:10" ht="13.5" customHeight="1" x14ac:dyDescent="0.2">
      <c r="A678" s="63">
        <v>44121635</v>
      </c>
      <c r="B678" s="64" t="str">
        <f t="shared" ca="1" si="12"/>
        <v>Husos para cinta adhesiva</v>
      </c>
      <c r="C678" s="63" t="s">
        <v>1449</v>
      </c>
      <c r="D678" s="63">
        <v>72</v>
      </c>
      <c r="E678" s="66">
        <v>140</v>
      </c>
      <c r="F678" s="65">
        <f t="shared" ca="1" si="13"/>
        <v>10080</v>
      </c>
      <c r="G678" s="5"/>
      <c r="H678" s="5"/>
      <c r="I678" s="5"/>
      <c r="J678" s="5"/>
    </row>
    <row r="679" spans="1:10" ht="13.5" customHeight="1" x14ac:dyDescent="0.2">
      <c r="A679" s="63">
        <v>44103503</v>
      </c>
      <c r="B679" s="64" t="str">
        <f t="shared" ca="1" si="12"/>
        <v>Lomos o cierres de encuadernación</v>
      </c>
      <c r="C679" s="63" t="s">
        <v>1449</v>
      </c>
      <c r="D679" s="63">
        <v>150</v>
      </c>
      <c r="E679" s="66">
        <v>12</v>
      </c>
      <c r="F679" s="65">
        <f t="shared" ca="1" si="13"/>
        <v>1800</v>
      </c>
      <c r="G679" s="5"/>
      <c r="H679" s="5"/>
      <c r="I679" s="5"/>
      <c r="J679" s="5"/>
    </row>
    <row r="680" spans="1:10" ht="13.5" customHeight="1" x14ac:dyDescent="0.2">
      <c r="A680" s="63">
        <v>44122011</v>
      </c>
      <c r="B680" s="64" t="str">
        <f t="shared" ca="1" si="12"/>
        <v>Folders</v>
      </c>
      <c r="C680" s="63" t="s">
        <v>1449</v>
      </c>
      <c r="D680" s="63">
        <v>144</v>
      </c>
      <c r="E680" s="66">
        <v>250</v>
      </c>
      <c r="F680" s="65">
        <f t="shared" ca="1" si="13"/>
        <v>36000</v>
      </c>
      <c r="G680" s="5"/>
      <c r="H680" s="5"/>
      <c r="I680" s="5"/>
      <c r="J680" s="5"/>
    </row>
    <row r="681" spans="1:10" ht="13.5" customHeight="1" x14ac:dyDescent="0.2">
      <c r="A681" s="63">
        <v>44122118</v>
      </c>
      <c r="B681" s="64" t="str">
        <f t="shared" ca="1" si="12"/>
        <v>Sujetadores de pinza</v>
      </c>
      <c r="C681" s="63" t="s">
        <v>1449</v>
      </c>
      <c r="D681" s="63">
        <v>72</v>
      </c>
      <c r="E681" s="66">
        <v>150</v>
      </c>
      <c r="F681" s="65">
        <f t="shared" ca="1" si="13"/>
        <v>10800</v>
      </c>
      <c r="G681" s="5"/>
      <c r="H681" s="5"/>
      <c r="I681" s="5"/>
      <c r="J681" s="5"/>
    </row>
    <row r="682" spans="1:10" ht="13.5" customHeight="1" x14ac:dyDescent="0.2">
      <c r="A682" s="63">
        <v>44121615</v>
      </c>
      <c r="B682" s="64" t="str">
        <f t="shared" ca="1" si="12"/>
        <v>Grapadoras</v>
      </c>
      <c r="C682" s="63" t="s">
        <v>1449</v>
      </c>
      <c r="D682" s="63">
        <v>144</v>
      </c>
      <c r="E682" s="66">
        <v>500</v>
      </c>
      <c r="F682" s="65">
        <f t="shared" ca="1" si="13"/>
        <v>72000</v>
      </c>
      <c r="G682" s="5"/>
      <c r="H682" s="5"/>
      <c r="I682" s="5"/>
      <c r="J682" s="5"/>
    </row>
    <row r="683" spans="1:10" ht="13.5" customHeight="1" x14ac:dyDescent="0.2">
      <c r="A683" s="63">
        <v>44121615</v>
      </c>
      <c r="B683" s="64" t="str">
        <f t="shared" ca="1" si="12"/>
        <v>Grapadoras</v>
      </c>
      <c r="C683" s="63" t="s">
        <v>1449</v>
      </c>
      <c r="D683" s="63">
        <v>12</v>
      </c>
      <c r="E683" s="66">
        <v>800</v>
      </c>
      <c r="F683" s="65">
        <f t="shared" ca="1" si="13"/>
        <v>9600</v>
      </c>
      <c r="G683" s="5"/>
      <c r="H683" s="5"/>
      <c r="I683" s="5"/>
      <c r="J683" s="5"/>
    </row>
    <row r="684" spans="1:10" ht="13.5" customHeight="1" x14ac:dyDescent="0.2">
      <c r="A684" s="63">
        <v>44121615</v>
      </c>
      <c r="B684" s="64" t="str">
        <f t="shared" ca="1" si="12"/>
        <v>Grapadoras</v>
      </c>
      <c r="C684" s="63" t="s">
        <v>1449</v>
      </c>
      <c r="D684" s="63">
        <v>24</v>
      </c>
      <c r="E684" s="66">
        <v>225</v>
      </c>
      <c r="F684" s="65">
        <f t="shared" ca="1" si="13"/>
        <v>5400</v>
      </c>
      <c r="G684" s="5"/>
      <c r="H684" s="5"/>
      <c r="I684" s="5"/>
      <c r="J684" s="5"/>
    </row>
    <row r="685" spans="1:10" ht="13.5" customHeight="1" x14ac:dyDescent="0.2">
      <c r="A685" s="63">
        <v>44122113</v>
      </c>
      <c r="B685" s="64" t="str">
        <f t="shared" ca="1" si="12"/>
        <v>Sujetadores de etiquetas</v>
      </c>
      <c r="C685" s="63" t="s">
        <v>1449</v>
      </c>
      <c r="D685" s="63">
        <v>100</v>
      </c>
      <c r="E685" s="66">
        <v>85</v>
      </c>
      <c r="F685" s="65">
        <f t="shared" ca="1" si="13"/>
        <v>8500</v>
      </c>
      <c r="G685" s="5"/>
      <c r="H685" s="5"/>
      <c r="I685" s="5"/>
      <c r="J685" s="5"/>
    </row>
    <row r="686" spans="1:10" ht="13.5" customHeight="1" x14ac:dyDescent="0.2">
      <c r="A686" s="63">
        <v>44121706</v>
      </c>
      <c r="B686" s="64" t="str">
        <f t="shared" ca="1" si="12"/>
        <v>Lápices de madera</v>
      </c>
      <c r="C686" s="63" t="s">
        <v>1449</v>
      </c>
      <c r="D686" s="63">
        <v>72</v>
      </c>
      <c r="E686" s="66">
        <v>60</v>
      </c>
      <c r="F686" s="65">
        <f t="shared" ca="1" si="13"/>
        <v>4320</v>
      </c>
      <c r="G686" s="5"/>
      <c r="H686" s="5"/>
      <c r="I686" s="5"/>
      <c r="J686" s="5"/>
    </row>
    <row r="687" spans="1:10" ht="13.5" customHeight="1" x14ac:dyDescent="0.2">
      <c r="A687" s="63">
        <v>44121708</v>
      </c>
      <c r="B687" s="64" t="str">
        <f t="shared" ca="1" si="12"/>
        <v>Marcadores</v>
      </c>
      <c r="C687" s="63" t="s">
        <v>1449</v>
      </c>
      <c r="D687" s="63">
        <v>144</v>
      </c>
      <c r="E687" s="66">
        <v>80</v>
      </c>
      <c r="F687" s="65">
        <f t="shared" ca="1" si="13"/>
        <v>11520</v>
      </c>
      <c r="G687" s="5"/>
      <c r="H687" s="5"/>
      <c r="I687" s="5"/>
      <c r="J687" s="5"/>
    </row>
    <row r="688" spans="1:10" ht="13.5" customHeight="1" x14ac:dyDescent="0.2">
      <c r="A688" s="63">
        <v>44121708</v>
      </c>
      <c r="B688" s="64" t="str">
        <f t="shared" ca="1" si="12"/>
        <v>Marcadores</v>
      </c>
      <c r="C688" s="63" t="s">
        <v>1449</v>
      </c>
      <c r="D688" s="63">
        <v>144</v>
      </c>
      <c r="E688" s="66">
        <v>80</v>
      </c>
      <c r="F688" s="65">
        <f t="shared" ca="1" si="13"/>
        <v>11520</v>
      </c>
      <c r="G688" s="5"/>
      <c r="H688" s="5"/>
      <c r="I688" s="5"/>
      <c r="J688" s="5"/>
    </row>
    <row r="689" spans="1:10" ht="13.5" customHeight="1" x14ac:dyDescent="0.2">
      <c r="A689" s="63">
        <v>44121708</v>
      </c>
      <c r="B689" s="64" t="str">
        <f t="shared" ca="1" si="12"/>
        <v>Marcadores</v>
      </c>
      <c r="C689" s="63" t="s">
        <v>1449</v>
      </c>
      <c r="D689" s="63">
        <v>144</v>
      </c>
      <c r="E689" s="66">
        <v>80</v>
      </c>
      <c r="F689" s="65">
        <f t="shared" ca="1" si="13"/>
        <v>11520</v>
      </c>
      <c r="G689" s="5"/>
      <c r="H689" s="5"/>
      <c r="I689" s="5"/>
      <c r="J689" s="5"/>
    </row>
    <row r="690" spans="1:10" ht="13.5" customHeight="1" x14ac:dyDescent="0.2">
      <c r="A690" s="63">
        <v>44121708</v>
      </c>
      <c r="B690" s="64" t="str">
        <f t="shared" ca="1" si="12"/>
        <v>Marcadores</v>
      </c>
      <c r="C690" s="63" t="s">
        <v>1449</v>
      </c>
      <c r="D690" s="63">
        <v>48</v>
      </c>
      <c r="E690" s="66">
        <v>80</v>
      </c>
      <c r="F690" s="65">
        <f t="shared" ca="1" si="13"/>
        <v>3840</v>
      </c>
      <c r="G690" s="5"/>
      <c r="H690" s="5"/>
      <c r="I690" s="5"/>
      <c r="J690" s="5"/>
    </row>
    <row r="691" spans="1:10" ht="13.5" customHeight="1" x14ac:dyDescent="0.2">
      <c r="A691" s="63">
        <v>44121708</v>
      </c>
      <c r="B691" s="64" t="str">
        <f t="shared" ref="B691:B716" ca="1" si="14">IFERROR(INDEX(UNSPSCDes,MATCH(INDIRECT(ADDRESS(ROW(),COLUMN()-1,4)),UNSPSCCode,0)),"")</f>
        <v>Marcadores</v>
      </c>
      <c r="C691" s="63" t="s">
        <v>1449</v>
      </c>
      <c r="D691" s="63">
        <v>48</v>
      </c>
      <c r="E691" s="66">
        <v>80</v>
      </c>
      <c r="F691" s="65">
        <f t="shared" ref="F691:F716" ca="1" si="15">INDIRECT(ADDRESS(ROW(),COLUMN()-2,4))*INDIRECT(ADDRESS(ROW(),COLUMN()-1,4))</f>
        <v>3840</v>
      </c>
      <c r="G691" s="5"/>
      <c r="H691" s="5"/>
      <c r="I691" s="5"/>
      <c r="J691" s="5"/>
    </row>
    <row r="692" spans="1:10" ht="13.5" customHeight="1" x14ac:dyDescent="0.2">
      <c r="A692" s="63">
        <v>44111904</v>
      </c>
      <c r="B692" s="64" t="str">
        <f t="shared" ca="1" si="14"/>
        <v>Tableros de cartas o accesorios</v>
      </c>
      <c r="C692" s="63" t="s">
        <v>1449</v>
      </c>
      <c r="D692" s="63">
        <v>16</v>
      </c>
      <c r="E692" s="66">
        <v>1200</v>
      </c>
      <c r="F692" s="65">
        <f t="shared" ca="1" si="15"/>
        <v>19200</v>
      </c>
      <c r="G692" s="5"/>
      <c r="H692" s="5"/>
      <c r="I692" s="5"/>
      <c r="J692" s="5"/>
    </row>
    <row r="693" spans="1:10" ht="13.5" customHeight="1" x14ac:dyDescent="0.2">
      <c r="A693" s="63">
        <v>44111904</v>
      </c>
      <c r="B693" s="64" t="str">
        <f t="shared" ca="1" si="14"/>
        <v>Tableros de cartas o accesorios</v>
      </c>
      <c r="C693" s="63" t="s">
        <v>1449</v>
      </c>
      <c r="D693" s="63">
        <v>14</v>
      </c>
      <c r="E693" s="66">
        <v>1800</v>
      </c>
      <c r="F693" s="65">
        <f t="shared" ca="1" si="15"/>
        <v>25200</v>
      </c>
      <c r="G693" s="5"/>
      <c r="H693" s="5"/>
      <c r="I693" s="5"/>
      <c r="J693" s="5"/>
    </row>
    <row r="694" spans="1:10" ht="13.5" customHeight="1" x14ac:dyDescent="0.2">
      <c r="A694" s="63">
        <v>44122113</v>
      </c>
      <c r="B694" s="64" t="str">
        <f t="shared" ca="1" si="14"/>
        <v>Sujetadores de etiquetas</v>
      </c>
      <c r="C694" s="63" t="s">
        <v>1449</v>
      </c>
      <c r="D694" s="63">
        <v>24</v>
      </c>
      <c r="E694" s="66">
        <v>85</v>
      </c>
      <c r="F694" s="65">
        <f t="shared" ca="1" si="15"/>
        <v>2040</v>
      </c>
      <c r="G694" s="5"/>
      <c r="H694" s="5"/>
      <c r="I694" s="5"/>
      <c r="J694" s="5"/>
    </row>
    <row r="695" spans="1:10" ht="13.5" customHeight="1" x14ac:dyDescent="0.2">
      <c r="A695" s="63">
        <v>44122002</v>
      </c>
      <c r="B695" s="64" t="str">
        <f t="shared" ca="1" si="14"/>
        <v>Protectores de hojas</v>
      </c>
      <c r="C695" s="63" t="s">
        <v>1449</v>
      </c>
      <c r="D695" s="63">
        <v>24</v>
      </c>
      <c r="E695" s="66">
        <v>260</v>
      </c>
      <c r="F695" s="65">
        <f t="shared" ca="1" si="15"/>
        <v>6240</v>
      </c>
      <c r="G695" s="5"/>
      <c r="H695" s="5"/>
      <c r="I695" s="5"/>
      <c r="J695" s="5"/>
    </row>
    <row r="696" spans="1:10" ht="13.5" customHeight="1" x14ac:dyDescent="0.2">
      <c r="A696" s="63">
        <v>31201610</v>
      </c>
      <c r="B696" s="64" t="str">
        <f t="shared" ca="1" si="14"/>
        <v>Pegamentos</v>
      </c>
      <c r="C696" s="63" t="s">
        <v>1449</v>
      </c>
      <c r="D696" s="63">
        <v>48</v>
      </c>
      <c r="E696" s="66">
        <v>120</v>
      </c>
      <c r="F696" s="65">
        <f t="shared" ca="1" si="15"/>
        <v>5760</v>
      </c>
      <c r="G696" s="5"/>
      <c r="H696" s="5"/>
      <c r="I696" s="5"/>
      <c r="J696" s="5"/>
    </row>
    <row r="697" spans="1:10" ht="13.5" customHeight="1" x14ac:dyDescent="0.2">
      <c r="A697" s="63">
        <v>31201610</v>
      </c>
      <c r="B697" s="64" t="str">
        <f t="shared" ca="1" si="14"/>
        <v>Pegamentos</v>
      </c>
      <c r="C697" s="63" t="s">
        <v>1449</v>
      </c>
      <c r="D697" s="63">
        <v>24</v>
      </c>
      <c r="E697" s="66">
        <v>250</v>
      </c>
      <c r="F697" s="65">
        <f t="shared" ca="1" si="15"/>
        <v>6000</v>
      </c>
      <c r="G697" s="5"/>
      <c r="H697" s="5"/>
      <c r="I697" s="5"/>
      <c r="J697" s="5"/>
    </row>
    <row r="698" spans="1:10" ht="13.5" customHeight="1" x14ac:dyDescent="0.2">
      <c r="A698" s="63">
        <v>44122017</v>
      </c>
      <c r="B698" s="64" t="str">
        <f t="shared" ca="1" si="14"/>
        <v>Folders de colgar o accesorios</v>
      </c>
      <c r="C698" s="63" t="s">
        <v>1449</v>
      </c>
      <c r="D698" s="63">
        <v>24</v>
      </c>
      <c r="E698" s="66">
        <v>450</v>
      </c>
      <c r="F698" s="65">
        <f t="shared" ca="1" si="15"/>
        <v>10800</v>
      </c>
      <c r="G698" s="5"/>
      <c r="H698" s="5"/>
      <c r="I698" s="5"/>
      <c r="J698" s="5"/>
    </row>
    <row r="699" spans="1:10" ht="13.5" customHeight="1" x14ac:dyDescent="0.2">
      <c r="A699" s="63">
        <v>44122017</v>
      </c>
      <c r="B699" s="64" t="str">
        <f t="shared" ca="1" si="14"/>
        <v>Folders de colgar o accesorios</v>
      </c>
      <c r="C699" s="63" t="s">
        <v>1449</v>
      </c>
      <c r="D699" s="63">
        <v>24</v>
      </c>
      <c r="E699" s="66">
        <v>500</v>
      </c>
      <c r="F699" s="65">
        <f t="shared" ca="1" si="15"/>
        <v>12000</v>
      </c>
      <c r="G699" s="5"/>
      <c r="H699" s="5"/>
      <c r="I699" s="5"/>
      <c r="J699" s="5"/>
    </row>
    <row r="700" spans="1:10" ht="13.5" customHeight="1" x14ac:dyDescent="0.2">
      <c r="A700" s="63">
        <v>45101508</v>
      </c>
      <c r="B700" s="64" t="str">
        <f t="shared" ca="1" si="14"/>
        <v>Máquinas perforadoras</v>
      </c>
      <c r="C700" s="63" t="s">
        <v>1449</v>
      </c>
      <c r="D700" s="63">
        <v>12</v>
      </c>
      <c r="E700" s="66">
        <v>750</v>
      </c>
      <c r="F700" s="65">
        <f t="shared" ca="1" si="15"/>
        <v>9000</v>
      </c>
      <c r="G700" s="5"/>
      <c r="H700" s="5"/>
      <c r="I700" s="5"/>
      <c r="J700" s="5"/>
    </row>
    <row r="701" spans="1:10" ht="13.5" customHeight="1" x14ac:dyDescent="0.2">
      <c r="A701" s="63">
        <v>45101903</v>
      </c>
      <c r="B701" s="64" t="str">
        <f t="shared" ca="1" si="14"/>
        <v>Máquinas de perforación de papel</v>
      </c>
      <c r="C701" s="63" t="s">
        <v>1449</v>
      </c>
      <c r="D701" s="63">
        <v>144</v>
      </c>
      <c r="E701" s="66">
        <v>300</v>
      </c>
      <c r="F701" s="65">
        <f t="shared" ca="1" si="15"/>
        <v>43200</v>
      </c>
      <c r="G701" s="5"/>
      <c r="H701" s="5"/>
      <c r="I701" s="5"/>
      <c r="J701" s="5"/>
    </row>
    <row r="702" spans="1:10" ht="13.5" customHeight="1" x14ac:dyDescent="0.2">
      <c r="A702" s="63">
        <v>44111905</v>
      </c>
      <c r="B702" s="64" t="str">
        <f t="shared" ca="1" si="14"/>
        <v>Tableros de borrado en seco o accesorios</v>
      </c>
      <c r="C702" s="63" t="s">
        <v>1449</v>
      </c>
      <c r="D702" s="63">
        <v>18</v>
      </c>
      <c r="E702" s="66">
        <v>1100</v>
      </c>
      <c r="F702" s="65">
        <f t="shared" ca="1" si="15"/>
        <v>19800</v>
      </c>
      <c r="G702" s="5"/>
      <c r="H702" s="5"/>
      <c r="I702" s="5"/>
      <c r="J702" s="5"/>
    </row>
    <row r="703" spans="1:10" ht="13.5" customHeight="1" x14ac:dyDescent="0.2">
      <c r="A703" s="63">
        <v>44111905</v>
      </c>
      <c r="B703" s="64" t="str">
        <f t="shared" ca="1" si="14"/>
        <v>Tableros de borrado en seco o accesorios</v>
      </c>
      <c r="C703" s="63" t="s">
        <v>1449</v>
      </c>
      <c r="D703" s="63">
        <v>14</v>
      </c>
      <c r="E703" s="66">
        <v>1500</v>
      </c>
      <c r="F703" s="65">
        <f t="shared" ca="1" si="15"/>
        <v>21000</v>
      </c>
      <c r="G703" s="5"/>
      <c r="H703" s="5"/>
      <c r="I703" s="5"/>
      <c r="J703" s="5"/>
    </row>
    <row r="704" spans="1:10" ht="13.5" customHeight="1" x14ac:dyDescent="0.2">
      <c r="A704" s="63">
        <v>44121628</v>
      </c>
      <c r="B704" s="64" t="str">
        <f t="shared" ca="1" si="14"/>
        <v>Contenedores o dispensadores de clips</v>
      </c>
      <c r="C704" s="63" t="s">
        <v>1449</v>
      </c>
      <c r="D704" s="63">
        <v>144</v>
      </c>
      <c r="E704" s="66">
        <v>50</v>
      </c>
      <c r="F704" s="65">
        <f t="shared" ca="1" si="15"/>
        <v>7200</v>
      </c>
      <c r="G704" s="5"/>
      <c r="H704" s="5"/>
      <c r="I704" s="5"/>
      <c r="J704" s="5"/>
    </row>
    <row r="705" spans="1:10" ht="13.5" customHeight="1" x14ac:dyDescent="0.2">
      <c r="A705" s="63">
        <v>44121714</v>
      </c>
      <c r="B705" s="64" t="str">
        <f t="shared" ca="1" si="14"/>
        <v>Asideras para lápices o esferos</v>
      </c>
      <c r="C705" s="63" t="s">
        <v>1449</v>
      </c>
      <c r="D705" s="63">
        <v>144</v>
      </c>
      <c r="E705" s="66">
        <v>75</v>
      </c>
      <c r="F705" s="65">
        <f t="shared" ca="1" si="15"/>
        <v>10800</v>
      </c>
      <c r="G705" s="5"/>
      <c r="H705" s="5"/>
      <c r="I705" s="5"/>
      <c r="J705" s="5"/>
    </row>
    <row r="706" spans="1:10" ht="13.5" customHeight="1" x14ac:dyDescent="0.2">
      <c r="A706" s="63">
        <v>44122113</v>
      </c>
      <c r="B706" s="64" t="str">
        <f t="shared" ca="1" si="14"/>
        <v>Sujetadores de etiquetas</v>
      </c>
      <c r="C706" s="63" t="s">
        <v>1449</v>
      </c>
      <c r="D706" s="63">
        <v>144</v>
      </c>
      <c r="E706" s="66">
        <v>40</v>
      </c>
      <c r="F706" s="65">
        <f t="shared" ca="1" si="15"/>
        <v>5760</v>
      </c>
      <c r="G706" s="5"/>
      <c r="H706" s="5"/>
      <c r="I706" s="5"/>
      <c r="J706" s="5"/>
    </row>
    <row r="707" spans="1:10" ht="13.5" customHeight="1" x14ac:dyDescent="0.2">
      <c r="A707" s="63">
        <v>41111604</v>
      </c>
      <c r="B707" s="64" t="str">
        <f t="shared" ca="1" si="14"/>
        <v>Reglas</v>
      </c>
      <c r="C707" s="63" t="s">
        <v>1449</v>
      </c>
      <c r="D707" s="63">
        <v>48</v>
      </c>
      <c r="E707" s="66">
        <v>30</v>
      </c>
      <c r="F707" s="65">
        <f t="shared" ca="1" si="15"/>
        <v>1440</v>
      </c>
      <c r="G707" s="5"/>
      <c r="H707" s="5"/>
      <c r="I707" s="5"/>
      <c r="J707" s="5"/>
    </row>
    <row r="708" spans="1:10" ht="13.5" customHeight="1" x14ac:dyDescent="0.2">
      <c r="A708" s="63">
        <v>44121716</v>
      </c>
      <c r="B708" s="64" t="str">
        <f t="shared" ca="1" si="14"/>
        <v>Resaltadores</v>
      </c>
      <c r="C708" s="63" t="s">
        <v>1449</v>
      </c>
      <c r="D708" s="63">
        <v>144</v>
      </c>
      <c r="E708" s="66">
        <v>20</v>
      </c>
      <c r="F708" s="65">
        <f t="shared" ca="1" si="15"/>
        <v>2880</v>
      </c>
      <c r="G708" s="5"/>
      <c r="H708" s="5"/>
      <c r="I708" s="5"/>
      <c r="J708" s="5"/>
    </row>
    <row r="709" spans="1:10" ht="13.5" customHeight="1" x14ac:dyDescent="0.2">
      <c r="A709" s="63">
        <v>44121716</v>
      </c>
      <c r="B709" s="64" t="str">
        <f t="shared" ca="1" si="14"/>
        <v>Resaltadores</v>
      </c>
      <c r="C709" s="63" t="s">
        <v>1449</v>
      </c>
      <c r="D709" s="63">
        <v>144</v>
      </c>
      <c r="E709" s="66">
        <v>20</v>
      </c>
      <c r="F709" s="65">
        <f t="shared" ca="1" si="15"/>
        <v>2880</v>
      </c>
      <c r="G709" s="5"/>
      <c r="H709" s="5"/>
      <c r="I709" s="5"/>
      <c r="J709" s="5"/>
    </row>
    <row r="710" spans="1:10" ht="13.5" customHeight="1" x14ac:dyDescent="0.2">
      <c r="A710" s="63">
        <v>44121716</v>
      </c>
      <c r="B710" s="64" t="str">
        <f t="shared" ca="1" si="14"/>
        <v>Resaltadores</v>
      </c>
      <c r="C710" s="63" t="s">
        <v>1449</v>
      </c>
      <c r="D710" s="63">
        <v>144</v>
      </c>
      <c r="E710" s="66">
        <v>20</v>
      </c>
      <c r="F710" s="65">
        <f t="shared" ca="1" si="15"/>
        <v>2880</v>
      </c>
      <c r="G710" s="5"/>
      <c r="H710" s="5"/>
      <c r="I710" s="5"/>
      <c r="J710" s="5"/>
    </row>
    <row r="711" spans="1:10" ht="13.5" customHeight="1" x14ac:dyDescent="0.2">
      <c r="A711" s="63">
        <v>44121716</v>
      </c>
      <c r="B711" s="64" t="str">
        <f t="shared" ca="1" si="14"/>
        <v>Resaltadores</v>
      </c>
      <c r="C711" s="63" t="s">
        <v>1449</v>
      </c>
      <c r="D711" s="63">
        <v>144</v>
      </c>
      <c r="E711" s="66">
        <v>100</v>
      </c>
      <c r="F711" s="65">
        <f t="shared" ca="1" si="15"/>
        <v>14400</v>
      </c>
      <c r="G711" s="5"/>
      <c r="H711" s="5"/>
      <c r="I711" s="5"/>
      <c r="J711" s="5"/>
    </row>
    <row r="712" spans="1:10" ht="13.5" customHeight="1" x14ac:dyDescent="0.2">
      <c r="A712" s="63">
        <v>44121619</v>
      </c>
      <c r="B712" s="64" t="str">
        <f t="shared" ca="1" si="14"/>
        <v>Tajalápices manuales</v>
      </c>
      <c r="C712" s="63" t="s">
        <v>1449</v>
      </c>
      <c r="D712" s="63">
        <v>144</v>
      </c>
      <c r="E712" s="66">
        <v>50</v>
      </c>
      <c r="F712" s="65">
        <f t="shared" ca="1" si="15"/>
        <v>7200</v>
      </c>
      <c r="G712" s="5"/>
      <c r="H712" s="5"/>
      <c r="I712" s="5"/>
      <c r="J712" s="5"/>
    </row>
    <row r="713" spans="1:10" ht="13.5" customHeight="1" x14ac:dyDescent="0.2">
      <c r="A713" s="63">
        <v>44121619</v>
      </c>
      <c r="B713" s="64" t="str">
        <f t="shared" ca="1" si="14"/>
        <v>Tajalápices manuales</v>
      </c>
      <c r="C713" s="63" t="s">
        <v>1449</v>
      </c>
      <c r="D713" s="63">
        <v>144</v>
      </c>
      <c r="E713" s="66">
        <v>50</v>
      </c>
      <c r="F713" s="65">
        <f t="shared" ca="1" si="15"/>
        <v>7200</v>
      </c>
      <c r="G713" s="5"/>
      <c r="H713" s="5"/>
      <c r="I713" s="5"/>
      <c r="J713" s="5"/>
    </row>
    <row r="714" spans="1:10" ht="13.5" customHeight="1" x14ac:dyDescent="0.2">
      <c r="A714" s="63">
        <v>44122012</v>
      </c>
      <c r="B714" s="64" t="str">
        <f t="shared" ca="1" si="14"/>
        <v>Portapapeles</v>
      </c>
      <c r="C714" s="63" t="s">
        <v>1449</v>
      </c>
      <c r="D714" s="63">
        <v>72</v>
      </c>
      <c r="E714" s="66">
        <v>150</v>
      </c>
      <c r="F714" s="65">
        <f t="shared" ca="1" si="15"/>
        <v>10800</v>
      </c>
      <c r="G714" s="5"/>
      <c r="H714" s="5"/>
      <c r="I714" s="5"/>
      <c r="J714" s="5"/>
    </row>
    <row r="715" spans="1:10" ht="13.5" customHeight="1" x14ac:dyDescent="0.2">
      <c r="A715" s="63">
        <v>44103502</v>
      </c>
      <c r="B715" s="64" t="str">
        <f t="shared" ca="1" si="14"/>
        <v>Tapas de encuadernación</v>
      </c>
      <c r="C715" s="63" t="s">
        <v>1449</v>
      </c>
      <c r="D715" s="63">
        <v>144</v>
      </c>
      <c r="E715" s="66">
        <v>20</v>
      </c>
      <c r="F715" s="65">
        <f t="shared" ca="1" si="15"/>
        <v>2880</v>
      </c>
      <c r="G715" s="5"/>
      <c r="H715" s="5"/>
      <c r="I715" s="5"/>
      <c r="J715" s="5"/>
    </row>
    <row r="716" spans="1:10" ht="13.5" customHeight="1" x14ac:dyDescent="0.2">
      <c r="A716" s="63">
        <v>44121622</v>
      </c>
      <c r="B716" s="64" t="str">
        <f t="shared" ca="1" si="14"/>
        <v>Humidificadores</v>
      </c>
      <c r="C716" s="63" t="s">
        <v>1449</v>
      </c>
      <c r="D716" s="63">
        <v>48</v>
      </c>
      <c r="E716" s="66">
        <v>85</v>
      </c>
      <c r="F716" s="65">
        <f t="shared" ca="1" si="15"/>
        <v>4080</v>
      </c>
      <c r="G716" s="5"/>
      <c r="H716" s="5"/>
      <c r="I716" s="5"/>
      <c r="J716" s="5"/>
    </row>
    <row r="717" spans="1:10" ht="14.1" customHeight="1" x14ac:dyDescent="0.2">
      <c r="A717" s="5"/>
      <c r="B717" s="5"/>
      <c r="C717" s="5"/>
      <c r="D717" s="5"/>
      <c r="E717" s="68" t="s">
        <v>12550</v>
      </c>
      <c r="F717" s="69">
        <f ca="1">SUM(Table397[MONTO TOTAL ESTIMADO])</f>
        <v>609700</v>
      </c>
      <c r="G717" s="5"/>
      <c r="H717" s="5" t="str">
        <f>C652</f>
        <v>Bienes</v>
      </c>
      <c r="I717" s="5" t="str">
        <f>E652</f>
        <v>Sí</v>
      </c>
      <c r="J717" s="5" t="str">
        <f>D652</f>
        <v>Compras Menores</v>
      </c>
    </row>
    <row r="718" spans="1:10" ht="14.1" customHeight="1" thickBot="1" x14ac:dyDescent="0.3"/>
    <row r="719" spans="1:10" ht="33.75" customHeight="1" thickBot="1" x14ac:dyDescent="0.25">
      <c r="A719" s="59" t="s">
        <v>16382</v>
      </c>
      <c r="B719" s="59" t="s">
        <v>161</v>
      </c>
      <c r="C719" s="59" t="s">
        <v>11724</v>
      </c>
      <c r="D719" s="59" t="s">
        <v>14377</v>
      </c>
      <c r="E719" s="59" t="s">
        <v>10962</v>
      </c>
      <c r="F719" s="59" t="s">
        <v>11095</v>
      </c>
      <c r="G719" s="5"/>
      <c r="H719" s="5"/>
      <c r="I719" s="5"/>
      <c r="J719" s="5"/>
    </row>
    <row r="720" spans="1:10" ht="13.5" customHeight="1" thickBot="1" x14ac:dyDescent="0.25">
      <c r="A720" s="61" t="s">
        <v>18901</v>
      </c>
      <c r="B720" s="61" t="s">
        <v>18902</v>
      </c>
      <c r="C720" s="61" t="s">
        <v>17798</v>
      </c>
      <c r="D720" s="61" t="s">
        <v>17483</v>
      </c>
      <c r="E720" s="61" t="s">
        <v>8855</v>
      </c>
      <c r="F720" s="61"/>
      <c r="G720" s="5"/>
      <c r="H720" s="5"/>
      <c r="I720" s="5"/>
      <c r="J720" s="5"/>
    </row>
    <row r="721" spans="1:10" ht="14.1" customHeight="1" thickBot="1" x14ac:dyDescent="0.25">
      <c r="A721" s="74" t="s">
        <v>14827</v>
      </c>
      <c r="B721" s="62" t="s">
        <v>8529</v>
      </c>
      <c r="C721" s="71">
        <v>45392</v>
      </c>
      <c r="D721" s="74" t="s">
        <v>9386</v>
      </c>
      <c r="E721" s="62" t="s">
        <v>13093</v>
      </c>
      <c r="F721" s="61" t="s">
        <v>3080</v>
      </c>
      <c r="G721" s="5"/>
      <c r="H721" s="5"/>
      <c r="I721" s="5"/>
      <c r="J721" s="5"/>
    </row>
    <row r="722" spans="1:10" ht="14.1" customHeight="1" thickBot="1" x14ac:dyDescent="0.25">
      <c r="A722" s="75"/>
      <c r="B722" s="62" t="s">
        <v>1786</v>
      </c>
      <c r="C722" s="60">
        <f>IF(C721="","",IF(AND(MONTH(C721)&gt;=1,MONTH(C721)&lt;=3),1,IF(AND(MONTH(C721)&gt;=4,MONTH(C721)&lt;=6),2,IF(AND(MONTH(C721)&gt;=7,MONTH(C721)&lt;=9),3,4))))</f>
        <v>2</v>
      </c>
      <c r="D722" s="75"/>
      <c r="E722" s="62" t="s">
        <v>2417</v>
      </c>
      <c r="F722" s="61" t="s">
        <v>11112</v>
      </c>
      <c r="G722" s="5"/>
      <c r="H722" s="5"/>
      <c r="I722" s="5"/>
      <c r="J722" s="5"/>
    </row>
    <row r="723" spans="1:10" ht="14.1" customHeight="1" thickBot="1" x14ac:dyDescent="0.25">
      <c r="A723" s="75"/>
      <c r="B723" s="62" t="s">
        <v>12942</v>
      </c>
      <c r="C723" s="71">
        <v>45397</v>
      </c>
      <c r="D723" s="75"/>
      <c r="E723" s="62" t="s">
        <v>3073</v>
      </c>
      <c r="F723" s="61" t="s">
        <v>11112</v>
      </c>
      <c r="G723" s="5"/>
      <c r="H723" s="5"/>
      <c r="I723" s="5"/>
      <c r="J723" s="5"/>
    </row>
    <row r="724" spans="1:10" ht="14.1" customHeight="1" thickBot="1" x14ac:dyDescent="0.25">
      <c r="A724" s="75"/>
      <c r="B724" s="62" t="s">
        <v>1786</v>
      </c>
      <c r="C724" s="60">
        <f>IF(C723="","",IF(AND(MONTH(C723)&gt;=1,MONTH(C723)&lt;=3),1,IF(AND(MONTH(C723)&gt;=4,MONTH(C723)&lt;=6),2,IF(AND(MONTH(C723)&gt;=7,MONTH(C723)&lt;=9),3,4))))</f>
        <v>2</v>
      </c>
      <c r="D724" s="75"/>
      <c r="E724" s="62" t="s">
        <v>13192</v>
      </c>
      <c r="F724" s="61" t="s">
        <v>11112</v>
      </c>
      <c r="G724" s="5"/>
      <c r="H724" s="5"/>
      <c r="I724" s="5"/>
      <c r="J724" s="5"/>
    </row>
    <row r="725" spans="1:10" ht="14.1" customHeight="1" thickBot="1" x14ac:dyDescent="0.25">
      <c r="A725" s="5"/>
      <c r="B725" s="5"/>
      <c r="C725" s="5"/>
      <c r="D725" s="5"/>
      <c r="E725" s="5"/>
      <c r="F725" s="5"/>
      <c r="G725" s="5"/>
      <c r="H725" s="5"/>
      <c r="I725" s="5"/>
      <c r="J725" s="5"/>
    </row>
    <row r="726" spans="1:10" ht="14.1" customHeight="1" thickBot="1" x14ac:dyDescent="0.25">
      <c r="A726" s="67" t="s">
        <v>15735</v>
      </c>
      <c r="B726" s="67" t="s">
        <v>16146</v>
      </c>
      <c r="C726" s="67" t="s">
        <v>15641</v>
      </c>
      <c r="D726" s="67" t="s">
        <v>15251</v>
      </c>
      <c r="E726" s="67" t="s">
        <v>6932</v>
      </c>
      <c r="F726" s="67" t="s">
        <v>15280</v>
      </c>
      <c r="G726" s="5"/>
      <c r="H726" s="5"/>
      <c r="I726" s="5"/>
      <c r="J726" s="5"/>
    </row>
    <row r="727" spans="1:10" ht="14.1" customHeight="1" x14ac:dyDescent="0.2">
      <c r="A727" s="63">
        <v>14111806</v>
      </c>
      <c r="B727" s="64" t="str">
        <f t="shared" ref="B727:B737" ca="1" si="16">IFERROR(INDEX(UNSPSCDes,MATCH(INDIRECT(ADDRESS(ROW(),COLUMN()-1,4)),UNSPSCCode,0)),"")</f>
        <v>Formularios o cuestionarios de negocios</v>
      </c>
      <c r="C727" s="63" t="s">
        <v>1449</v>
      </c>
      <c r="D727" s="63">
        <v>600</v>
      </c>
      <c r="E727" s="66">
        <v>250</v>
      </c>
      <c r="F727" s="65">
        <f t="shared" ref="F727:F737" ca="1" si="17">INDIRECT(ADDRESS(ROW(),COLUMN()-2,4))*INDIRECT(ADDRESS(ROW(),COLUMN()-1,4))</f>
        <v>150000</v>
      </c>
      <c r="G727" s="5"/>
      <c r="H727" s="5"/>
      <c r="I727" s="5"/>
      <c r="J727" s="5"/>
    </row>
    <row r="728" spans="1:10" ht="13.5" customHeight="1" x14ac:dyDescent="0.2">
      <c r="A728" s="63">
        <v>14111806</v>
      </c>
      <c r="B728" s="64" t="str">
        <f t="shared" ca="1" si="16"/>
        <v>Formularios o cuestionarios de negocios</v>
      </c>
      <c r="C728" s="63" t="s">
        <v>1449</v>
      </c>
      <c r="D728" s="63">
        <v>600</v>
      </c>
      <c r="E728" s="66">
        <v>300</v>
      </c>
      <c r="F728" s="65">
        <f t="shared" ca="1" si="17"/>
        <v>180000</v>
      </c>
      <c r="G728" s="5"/>
      <c r="H728" s="5"/>
      <c r="I728" s="5"/>
      <c r="J728" s="5"/>
    </row>
    <row r="729" spans="1:10" ht="13.5" customHeight="1" x14ac:dyDescent="0.2">
      <c r="A729" s="63">
        <v>14111806</v>
      </c>
      <c r="B729" s="64" t="str">
        <f t="shared" ca="1" si="16"/>
        <v>Formularios o cuestionarios de negocios</v>
      </c>
      <c r="C729" s="63" t="s">
        <v>1449</v>
      </c>
      <c r="D729" s="63">
        <v>200</v>
      </c>
      <c r="E729" s="66">
        <v>350</v>
      </c>
      <c r="F729" s="65">
        <f t="shared" ca="1" si="17"/>
        <v>70000</v>
      </c>
      <c r="G729" s="5"/>
      <c r="H729" s="5"/>
      <c r="I729" s="5"/>
      <c r="J729" s="5"/>
    </row>
    <row r="730" spans="1:10" ht="13.5" customHeight="1" x14ac:dyDescent="0.2">
      <c r="A730" s="63">
        <v>14111806</v>
      </c>
      <c r="B730" s="64" t="str">
        <f t="shared" ca="1" si="16"/>
        <v>Formularios o cuestionarios de negocios</v>
      </c>
      <c r="C730" s="63" t="s">
        <v>1449</v>
      </c>
      <c r="D730" s="63">
        <v>200</v>
      </c>
      <c r="E730" s="66">
        <v>350</v>
      </c>
      <c r="F730" s="65">
        <f t="shared" ca="1" si="17"/>
        <v>70000</v>
      </c>
      <c r="G730" s="5"/>
      <c r="H730" s="5"/>
      <c r="I730" s="5"/>
      <c r="J730" s="5"/>
    </row>
    <row r="731" spans="1:10" ht="13.5" customHeight="1" x14ac:dyDescent="0.2">
      <c r="A731" s="63">
        <v>14111806</v>
      </c>
      <c r="B731" s="64" t="str">
        <f t="shared" ca="1" si="16"/>
        <v>Formularios o cuestionarios de negocios</v>
      </c>
      <c r="C731" s="63" t="s">
        <v>1449</v>
      </c>
      <c r="D731" s="63">
        <v>200</v>
      </c>
      <c r="E731" s="66">
        <v>150</v>
      </c>
      <c r="F731" s="65">
        <f t="shared" ca="1" si="17"/>
        <v>30000</v>
      </c>
      <c r="G731" s="5"/>
      <c r="H731" s="5"/>
      <c r="I731" s="5"/>
      <c r="J731" s="5"/>
    </row>
    <row r="732" spans="1:10" ht="13.5" customHeight="1" x14ac:dyDescent="0.2">
      <c r="A732" s="63">
        <v>14111806</v>
      </c>
      <c r="B732" s="64" t="str">
        <f t="shared" ca="1" si="16"/>
        <v>Formularios o cuestionarios de negocios</v>
      </c>
      <c r="C732" s="63" t="s">
        <v>1449</v>
      </c>
      <c r="D732" s="63">
        <v>200</v>
      </c>
      <c r="E732" s="66">
        <v>350</v>
      </c>
      <c r="F732" s="65">
        <f t="shared" ca="1" si="17"/>
        <v>70000</v>
      </c>
      <c r="G732" s="5"/>
      <c r="H732" s="5"/>
      <c r="I732" s="5"/>
      <c r="J732" s="5"/>
    </row>
    <row r="733" spans="1:10" ht="13.5" customHeight="1" x14ac:dyDescent="0.2">
      <c r="A733" s="63">
        <v>14111604</v>
      </c>
      <c r="B733" s="64" t="str">
        <f t="shared" ca="1" si="16"/>
        <v>Tarjetas de presentación</v>
      </c>
      <c r="C733" s="63" t="s">
        <v>1449</v>
      </c>
      <c r="D733" s="63">
        <v>4000</v>
      </c>
      <c r="E733" s="66">
        <v>15</v>
      </c>
      <c r="F733" s="65">
        <f t="shared" ca="1" si="17"/>
        <v>60000</v>
      </c>
      <c r="G733" s="5"/>
      <c r="H733" s="5"/>
      <c r="I733" s="5"/>
      <c r="J733" s="5"/>
    </row>
    <row r="734" spans="1:10" ht="13.5" customHeight="1" x14ac:dyDescent="0.2">
      <c r="A734" s="63">
        <v>44121505</v>
      </c>
      <c r="B734" s="64" t="str">
        <f t="shared" ca="1" si="16"/>
        <v>Sobres especiales</v>
      </c>
      <c r="C734" s="63" t="s">
        <v>1449</v>
      </c>
      <c r="D734" s="63">
        <v>2000</v>
      </c>
      <c r="E734" s="66">
        <v>8</v>
      </c>
      <c r="F734" s="65">
        <f t="shared" ca="1" si="17"/>
        <v>16000</v>
      </c>
      <c r="G734" s="5"/>
      <c r="H734" s="5"/>
      <c r="I734" s="5"/>
      <c r="J734" s="5"/>
    </row>
    <row r="735" spans="1:10" ht="13.5" customHeight="1" x14ac:dyDescent="0.2">
      <c r="A735" s="63">
        <v>44121506</v>
      </c>
      <c r="B735" s="64" t="str">
        <f t="shared" ca="1" si="16"/>
        <v>Sobres estándar</v>
      </c>
      <c r="C735" s="63" t="s">
        <v>1449</v>
      </c>
      <c r="D735" s="63">
        <v>20</v>
      </c>
      <c r="E735" s="66">
        <v>520</v>
      </c>
      <c r="F735" s="65">
        <f t="shared" ca="1" si="17"/>
        <v>10400</v>
      </c>
      <c r="G735" s="5"/>
      <c r="H735" s="5"/>
      <c r="I735" s="5"/>
      <c r="J735" s="5"/>
    </row>
    <row r="736" spans="1:10" ht="13.5" customHeight="1" x14ac:dyDescent="0.2">
      <c r="A736" s="63">
        <v>44121506</v>
      </c>
      <c r="B736" s="64" t="str">
        <f t="shared" ca="1" si="16"/>
        <v>Sobres estándar</v>
      </c>
      <c r="C736" s="63" t="s">
        <v>1449</v>
      </c>
      <c r="D736" s="63">
        <v>20</v>
      </c>
      <c r="E736" s="66">
        <v>750</v>
      </c>
      <c r="F736" s="65">
        <f t="shared" ca="1" si="17"/>
        <v>15000</v>
      </c>
      <c r="G736" s="5"/>
      <c r="H736" s="5"/>
      <c r="I736" s="5"/>
      <c r="J736" s="5"/>
    </row>
    <row r="737" spans="1:10" ht="13.5" customHeight="1" x14ac:dyDescent="0.2">
      <c r="A737" s="63">
        <v>44121506</v>
      </c>
      <c r="B737" s="64" t="str">
        <f t="shared" ca="1" si="16"/>
        <v>Sobres estándar</v>
      </c>
      <c r="C737" s="63" t="s">
        <v>1449</v>
      </c>
      <c r="D737" s="63">
        <v>20</v>
      </c>
      <c r="E737" s="66">
        <v>650</v>
      </c>
      <c r="F737" s="65">
        <f t="shared" ca="1" si="17"/>
        <v>13000</v>
      </c>
      <c r="G737" s="5"/>
      <c r="H737" s="5"/>
      <c r="I737" s="5"/>
      <c r="J737" s="5"/>
    </row>
    <row r="738" spans="1:10" ht="14.1" customHeight="1" x14ac:dyDescent="0.2">
      <c r="A738" s="5"/>
      <c r="B738" s="5"/>
      <c r="C738" s="5"/>
      <c r="D738" s="5"/>
      <c r="E738" s="68" t="s">
        <v>12550</v>
      </c>
      <c r="F738" s="69">
        <f ca="1">SUM(Table399[MONTO TOTAL ESTIMADO])</f>
        <v>684400</v>
      </c>
      <c r="G738" s="5"/>
      <c r="H738" s="5" t="str">
        <f>C720</f>
        <v>Bienes</v>
      </c>
      <c r="I738" s="5" t="str">
        <f>E720</f>
        <v>Sí</v>
      </c>
      <c r="J738" s="5" t="str">
        <f>D720</f>
        <v>Compras Menores</v>
      </c>
    </row>
    <row r="739" spans="1:10" ht="14.1" customHeight="1" thickBot="1" x14ac:dyDescent="0.3"/>
    <row r="740" spans="1:10" ht="33.75" customHeight="1" thickBot="1" x14ac:dyDescent="0.25">
      <c r="A740" s="59" t="s">
        <v>16382</v>
      </c>
      <c r="B740" s="59" t="s">
        <v>161</v>
      </c>
      <c r="C740" s="59" t="s">
        <v>11724</v>
      </c>
      <c r="D740" s="59" t="s">
        <v>14377</v>
      </c>
      <c r="E740" s="59" t="s">
        <v>10962</v>
      </c>
      <c r="F740" s="59" t="s">
        <v>11095</v>
      </c>
      <c r="G740" s="5"/>
      <c r="H740" s="5"/>
      <c r="I740" s="5"/>
      <c r="J740" s="5"/>
    </row>
    <row r="741" spans="1:10" ht="13.5" customHeight="1" thickBot="1" x14ac:dyDescent="0.25">
      <c r="A741" s="61" t="s">
        <v>18903</v>
      </c>
      <c r="B741" s="61" t="s">
        <v>18984</v>
      </c>
      <c r="C741" s="61" t="s">
        <v>17798</v>
      </c>
      <c r="D741" s="61" t="s">
        <v>17483</v>
      </c>
      <c r="E741" s="61" t="s">
        <v>8855</v>
      </c>
      <c r="F741" s="61"/>
      <c r="G741" s="5"/>
      <c r="H741" s="5"/>
      <c r="I741" s="5"/>
      <c r="J741" s="5"/>
    </row>
    <row r="742" spans="1:10" ht="14.1" customHeight="1" thickBot="1" x14ac:dyDescent="0.25">
      <c r="A742" s="74" t="s">
        <v>14827</v>
      </c>
      <c r="B742" s="62" t="s">
        <v>8529</v>
      </c>
      <c r="C742" s="71">
        <v>45546</v>
      </c>
      <c r="D742" s="74" t="s">
        <v>9386</v>
      </c>
      <c r="E742" s="62" t="s">
        <v>13093</v>
      </c>
      <c r="F742" s="61" t="s">
        <v>3080</v>
      </c>
      <c r="G742" s="5"/>
      <c r="H742" s="5"/>
      <c r="I742" s="5"/>
      <c r="J742" s="5"/>
    </row>
    <row r="743" spans="1:10" ht="14.1" customHeight="1" thickBot="1" x14ac:dyDescent="0.25">
      <c r="A743" s="75"/>
      <c r="B743" s="62" t="s">
        <v>1786</v>
      </c>
      <c r="C743" s="60">
        <f>IF(C742="","",IF(AND(MONTH(C742)&gt;=1,MONTH(C742)&lt;=3),1,IF(AND(MONTH(C742)&gt;=4,MONTH(C742)&lt;=6),2,IF(AND(MONTH(C742)&gt;=7,MONTH(C742)&lt;=9),3,4))))</f>
        <v>3</v>
      </c>
      <c r="D743" s="75"/>
      <c r="E743" s="62" t="s">
        <v>2417</v>
      </c>
      <c r="F743" s="61" t="s">
        <v>11112</v>
      </c>
      <c r="G743" s="5"/>
      <c r="H743" s="5"/>
      <c r="I743" s="5"/>
      <c r="J743" s="5"/>
    </row>
    <row r="744" spans="1:10" ht="14.1" customHeight="1" thickBot="1" x14ac:dyDescent="0.25">
      <c r="A744" s="75"/>
      <c r="B744" s="62" t="s">
        <v>12942</v>
      </c>
      <c r="C744" s="71">
        <v>45551</v>
      </c>
      <c r="D744" s="75"/>
      <c r="E744" s="62" t="s">
        <v>3073</v>
      </c>
      <c r="F744" s="61" t="s">
        <v>11112</v>
      </c>
      <c r="G744" s="5"/>
      <c r="H744" s="5"/>
      <c r="I744" s="5"/>
      <c r="J744" s="5"/>
    </row>
    <row r="745" spans="1:10" ht="14.1" customHeight="1" thickBot="1" x14ac:dyDescent="0.25">
      <c r="A745" s="75"/>
      <c r="B745" s="62" t="s">
        <v>1786</v>
      </c>
      <c r="C745" s="60">
        <f>IF(C744="","",IF(AND(MONTH(C744)&gt;=1,MONTH(C744)&lt;=3),1,IF(AND(MONTH(C744)&gt;=4,MONTH(C744)&lt;=6),2,IF(AND(MONTH(C744)&gt;=7,MONTH(C744)&lt;=9),3,4))))</f>
        <v>3</v>
      </c>
      <c r="D745" s="75"/>
      <c r="E745" s="62" t="s">
        <v>13192</v>
      </c>
      <c r="F745" s="61" t="s">
        <v>11112</v>
      </c>
      <c r="G745" s="5"/>
      <c r="H745" s="5"/>
      <c r="I745" s="5"/>
      <c r="J745" s="5"/>
    </row>
    <row r="746" spans="1:10" ht="14.1" customHeight="1" thickBot="1" x14ac:dyDescent="0.25">
      <c r="A746" s="5"/>
      <c r="B746" s="5"/>
      <c r="C746" s="5"/>
      <c r="D746" s="5"/>
      <c r="E746" s="5"/>
      <c r="F746" s="5"/>
      <c r="G746" s="5"/>
      <c r="H746" s="5"/>
      <c r="I746" s="5"/>
      <c r="J746" s="5"/>
    </row>
    <row r="747" spans="1:10" ht="14.1" customHeight="1" thickBot="1" x14ac:dyDescent="0.25">
      <c r="A747" s="67" t="s">
        <v>15735</v>
      </c>
      <c r="B747" s="67" t="s">
        <v>16146</v>
      </c>
      <c r="C747" s="67" t="s">
        <v>15641</v>
      </c>
      <c r="D747" s="67" t="s">
        <v>15251</v>
      </c>
      <c r="E747" s="67" t="s">
        <v>6932</v>
      </c>
      <c r="F747" s="67" t="s">
        <v>15280</v>
      </c>
      <c r="G747" s="5"/>
      <c r="H747" s="5"/>
      <c r="I747" s="5"/>
      <c r="J747" s="5"/>
    </row>
    <row r="748" spans="1:10" ht="13.5" customHeight="1" x14ac:dyDescent="0.2">
      <c r="A748" s="63">
        <v>44103103</v>
      </c>
      <c r="B748" s="64" t="str">
        <f ca="1">IFERROR(INDEX(UNSPSCDes,MATCH(INDIRECT(ADDRESS(ROW(),COLUMN()-1,4)),UNSPSCCode,0)),"")</f>
        <v>Tóner para impresoras o fax</v>
      </c>
      <c r="C748" s="63" t="s">
        <v>1449</v>
      </c>
      <c r="D748" s="63">
        <v>50</v>
      </c>
      <c r="E748" s="66">
        <v>3800</v>
      </c>
      <c r="F748" s="65">
        <f ca="1">INDIRECT(ADDRESS(ROW(),COLUMN()-2,4))*INDIRECT(ADDRESS(ROW(),COLUMN()-1,4))</f>
        <v>190000</v>
      </c>
      <c r="G748" s="5"/>
      <c r="H748" s="5"/>
      <c r="I748" s="5"/>
      <c r="J748" s="5"/>
    </row>
    <row r="749" spans="1:10" ht="13.5" customHeight="1" x14ac:dyDescent="0.2">
      <c r="A749" s="63">
        <v>44103112</v>
      </c>
      <c r="B749" s="64" t="str">
        <f ca="1">IFERROR(INDEX(UNSPSCDes,MATCH(INDIRECT(ADDRESS(ROW(),COLUMN()-1,4)),UNSPSCCode,0)),"")</f>
        <v>Cinta de impresora</v>
      </c>
      <c r="C749" s="63" t="s">
        <v>1449</v>
      </c>
      <c r="D749" s="63">
        <v>8</v>
      </c>
      <c r="E749" s="66">
        <v>5500</v>
      </c>
      <c r="F749" s="65">
        <f ca="1">INDIRECT(ADDRESS(ROW(),COLUMN()-2,4))*INDIRECT(ADDRESS(ROW(),COLUMN()-1,4))</f>
        <v>44000</v>
      </c>
      <c r="G749" s="5"/>
      <c r="H749" s="5"/>
      <c r="I749" s="5"/>
      <c r="J749" s="5"/>
    </row>
    <row r="750" spans="1:10" ht="13.5" customHeight="1" x14ac:dyDescent="0.2">
      <c r="A750" s="63">
        <v>82121702</v>
      </c>
      <c r="B750" s="64" t="str">
        <f ca="1">IFERROR(INDEX(UNSPSCDes,MATCH(INDIRECT(ADDRESS(ROW(),COLUMN()-1,4)),UNSPSCCode,0)),"")</f>
        <v>Servicios de copias a color o de cotejo</v>
      </c>
      <c r="C750" s="63" t="s">
        <v>1449</v>
      </c>
      <c r="D750" s="63">
        <v>500</v>
      </c>
      <c r="E750" s="66">
        <v>200</v>
      </c>
      <c r="F750" s="65">
        <f ca="1">INDIRECT(ADDRESS(ROW(),COLUMN()-2,4))*INDIRECT(ADDRESS(ROW(),COLUMN()-1,4))</f>
        <v>100000</v>
      </c>
      <c r="G750" s="5"/>
      <c r="H750" s="5"/>
      <c r="I750" s="5"/>
      <c r="J750" s="5"/>
    </row>
    <row r="751" spans="1:10" ht="13.5" customHeight="1" x14ac:dyDescent="0.2">
      <c r="A751" s="63">
        <v>82121603</v>
      </c>
      <c r="B751" s="64" t="str">
        <f ca="1">IFERROR(INDEX(UNSPSCDes,MATCH(INDIRECT(ADDRESS(ROW(),COLUMN()-1,4)),UNSPSCCode,0)),"")</f>
        <v>Grabado de planchas metálicas</v>
      </c>
      <c r="C751" s="63" t="s">
        <v>1449</v>
      </c>
      <c r="D751" s="63">
        <v>200</v>
      </c>
      <c r="E751" s="66">
        <v>500</v>
      </c>
      <c r="F751" s="65">
        <f ca="1">INDIRECT(ADDRESS(ROW(),COLUMN()-2,4))*INDIRECT(ADDRESS(ROW(),COLUMN()-1,4))</f>
        <v>100000</v>
      </c>
      <c r="G751" s="5"/>
      <c r="H751" s="5"/>
      <c r="I751" s="5"/>
      <c r="J751" s="5"/>
    </row>
    <row r="752" spans="1:10" ht="14.1" customHeight="1" x14ac:dyDescent="0.2">
      <c r="A752" s="5"/>
      <c r="B752" s="5"/>
      <c r="C752" s="5"/>
      <c r="D752" s="5"/>
      <c r="E752" s="68" t="s">
        <v>12550</v>
      </c>
      <c r="F752" s="69">
        <f ca="1">SUM(Table3100[MONTO TOTAL ESTIMADO])</f>
        <v>434000</v>
      </c>
      <c r="G752" s="5"/>
      <c r="H752" s="5" t="str">
        <f>C741</f>
        <v>Bienes</v>
      </c>
      <c r="I752" s="5" t="str">
        <f>E741</f>
        <v>Sí</v>
      </c>
      <c r="J752" s="5" t="str">
        <f>D741</f>
        <v>Compras Menores</v>
      </c>
    </row>
    <row r="753" spans="1:10" ht="14.1" customHeight="1" thickBot="1" x14ac:dyDescent="0.3"/>
    <row r="754" spans="1:10" ht="33.75" customHeight="1" thickBot="1" x14ac:dyDescent="0.25">
      <c r="A754" s="59" t="s">
        <v>16382</v>
      </c>
      <c r="B754" s="59" t="s">
        <v>161</v>
      </c>
      <c r="C754" s="59" t="s">
        <v>11724</v>
      </c>
      <c r="D754" s="59" t="s">
        <v>14377</v>
      </c>
      <c r="E754" s="59" t="s">
        <v>10962</v>
      </c>
      <c r="F754" s="59" t="s">
        <v>11095</v>
      </c>
      <c r="G754" s="5"/>
      <c r="H754" s="5"/>
      <c r="I754" s="5"/>
      <c r="J754" s="5"/>
    </row>
    <row r="755" spans="1:10" ht="13.5" customHeight="1" thickBot="1" x14ac:dyDescent="0.25">
      <c r="A755" s="61" t="s">
        <v>18904</v>
      </c>
      <c r="B755" s="61" t="s">
        <v>18905</v>
      </c>
      <c r="C755" s="61" t="s">
        <v>17798</v>
      </c>
      <c r="D755" s="61" t="s">
        <v>17483</v>
      </c>
      <c r="E755" s="61" t="s">
        <v>8855</v>
      </c>
      <c r="F755" s="61"/>
      <c r="G755" s="5"/>
      <c r="H755" s="5"/>
      <c r="I755" s="5"/>
      <c r="J755" s="5"/>
    </row>
    <row r="756" spans="1:10" ht="14.1" customHeight="1" thickBot="1" x14ac:dyDescent="0.25">
      <c r="A756" s="74" t="s">
        <v>14827</v>
      </c>
      <c r="B756" s="62" t="s">
        <v>8529</v>
      </c>
      <c r="C756" s="71">
        <v>45336</v>
      </c>
      <c r="D756" s="74" t="s">
        <v>9386</v>
      </c>
      <c r="E756" s="62" t="s">
        <v>13093</v>
      </c>
      <c r="F756" s="61" t="s">
        <v>3080</v>
      </c>
      <c r="G756" s="5"/>
      <c r="H756" s="5"/>
      <c r="I756" s="5"/>
      <c r="J756" s="5"/>
    </row>
    <row r="757" spans="1:10" ht="14.1" customHeight="1" thickBot="1" x14ac:dyDescent="0.25">
      <c r="A757" s="75"/>
      <c r="B757" s="62" t="s">
        <v>1786</v>
      </c>
      <c r="C757" s="60">
        <f>IF(C756="","",IF(AND(MONTH(C756)&gt;=1,MONTH(C756)&lt;=3),1,IF(AND(MONTH(C756)&gt;=4,MONTH(C756)&lt;=6),2,IF(AND(MONTH(C756)&gt;=7,MONTH(C756)&lt;=9),3,4))))</f>
        <v>1</v>
      </c>
      <c r="D757" s="75"/>
      <c r="E757" s="62" t="s">
        <v>2417</v>
      </c>
      <c r="F757" s="61" t="s">
        <v>11112</v>
      </c>
      <c r="G757" s="5"/>
      <c r="H757" s="5"/>
      <c r="I757" s="5"/>
      <c r="J757" s="5"/>
    </row>
    <row r="758" spans="1:10" ht="14.1" customHeight="1" thickBot="1" x14ac:dyDescent="0.25">
      <c r="A758" s="75"/>
      <c r="B758" s="62" t="s">
        <v>12942</v>
      </c>
      <c r="C758" s="71">
        <v>45341</v>
      </c>
      <c r="D758" s="75"/>
      <c r="E758" s="62" t="s">
        <v>3073</v>
      </c>
      <c r="F758" s="61" t="s">
        <v>11112</v>
      </c>
      <c r="G758" s="5"/>
      <c r="H758" s="5"/>
      <c r="I758" s="5"/>
      <c r="J758" s="5"/>
    </row>
    <row r="759" spans="1:10" ht="14.1" customHeight="1" thickBot="1" x14ac:dyDescent="0.25">
      <c r="A759" s="75"/>
      <c r="B759" s="62" t="s">
        <v>1786</v>
      </c>
      <c r="C759" s="60">
        <f>IF(C758="","",IF(AND(MONTH(C758)&gt;=1,MONTH(C758)&lt;=3),1,IF(AND(MONTH(C758)&gt;=4,MONTH(C758)&lt;=6),2,IF(AND(MONTH(C758)&gt;=7,MONTH(C758)&lt;=9),3,4))))</f>
        <v>1</v>
      </c>
      <c r="D759" s="75"/>
      <c r="E759" s="62" t="s">
        <v>13192</v>
      </c>
      <c r="F759" s="61" t="s">
        <v>11112</v>
      </c>
      <c r="G759" s="5"/>
      <c r="H759" s="5"/>
      <c r="I759" s="5"/>
      <c r="J759" s="5"/>
    </row>
    <row r="760" spans="1:10" ht="14.1" customHeight="1" thickBot="1" x14ac:dyDescent="0.25">
      <c r="A760" s="5"/>
      <c r="B760" s="5"/>
      <c r="C760" s="5"/>
      <c r="D760" s="5"/>
      <c r="E760" s="5"/>
      <c r="F760" s="5"/>
      <c r="G760" s="5"/>
      <c r="H760" s="5"/>
      <c r="I760" s="5"/>
      <c r="J760" s="5"/>
    </row>
    <row r="761" spans="1:10" ht="14.1" customHeight="1" thickBot="1" x14ac:dyDescent="0.25">
      <c r="A761" s="67" t="s">
        <v>15735</v>
      </c>
      <c r="B761" s="67" t="s">
        <v>16146</v>
      </c>
      <c r="C761" s="67" t="s">
        <v>15641</v>
      </c>
      <c r="D761" s="67" t="s">
        <v>15251</v>
      </c>
      <c r="E761" s="67" t="s">
        <v>6932</v>
      </c>
      <c r="F761" s="67" t="s">
        <v>15280</v>
      </c>
      <c r="G761" s="5"/>
      <c r="H761" s="5"/>
      <c r="I761" s="5"/>
      <c r="J761" s="5"/>
    </row>
    <row r="762" spans="1:10" ht="13.5" customHeight="1" x14ac:dyDescent="0.2">
      <c r="A762" s="63">
        <v>55121621</v>
      </c>
      <c r="B762" s="64" t="str">
        <f ca="1">IFERROR(INDEX(UNSPSCDes,MATCH(INDIRECT(ADDRESS(ROW(),COLUMN()-1,4)),UNSPSCCode,0)),"")</f>
        <v>Sellos notariales</v>
      </c>
      <c r="C762" s="63" t="s">
        <v>1449</v>
      </c>
      <c r="D762" s="63">
        <v>120</v>
      </c>
      <c r="E762" s="66">
        <v>2000</v>
      </c>
      <c r="F762" s="65">
        <f ca="1">INDIRECT(ADDRESS(ROW(),COLUMN()-2,4))*INDIRECT(ADDRESS(ROW(),COLUMN()-1,4))</f>
        <v>240000</v>
      </c>
      <c r="G762" s="5"/>
      <c r="H762" s="5"/>
      <c r="I762" s="5"/>
      <c r="J762" s="5"/>
    </row>
    <row r="763" spans="1:10" ht="14.1" customHeight="1" x14ac:dyDescent="0.2">
      <c r="A763" s="5"/>
      <c r="B763" s="5"/>
      <c r="C763" s="5"/>
      <c r="D763" s="5"/>
      <c r="E763" s="68" t="s">
        <v>12550</v>
      </c>
      <c r="F763" s="69">
        <f ca="1">SUM(Table3101[MONTO TOTAL ESTIMADO])</f>
        <v>240000</v>
      </c>
      <c r="G763" s="5"/>
      <c r="H763" s="5" t="str">
        <f>C755</f>
        <v>Bienes</v>
      </c>
      <c r="I763" s="5" t="str">
        <f>E755</f>
        <v>Sí</v>
      </c>
      <c r="J763" s="5" t="str">
        <f>D755</f>
        <v>Compras Menores</v>
      </c>
    </row>
    <row r="764" spans="1:10" ht="14.1" customHeight="1" thickBot="1" x14ac:dyDescent="0.3"/>
    <row r="765" spans="1:10" ht="33.75" customHeight="1" thickBot="1" x14ac:dyDescent="0.25">
      <c r="A765" s="59" t="s">
        <v>16382</v>
      </c>
      <c r="B765" s="59" t="s">
        <v>161</v>
      </c>
      <c r="C765" s="59" t="s">
        <v>11724</v>
      </c>
      <c r="D765" s="59" t="s">
        <v>14377</v>
      </c>
      <c r="E765" s="59" t="s">
        <v>10962</v>
      </c>
      <c r="F765" s="59" t="s">
        <v>11095</v>
      </c>
      <c r="G765" s="5"/>
      <c r="H765" s="5"/>
      <c r="I765" s="5"/>
      <c r="J765" s="5"/>
    </row>
    <row r="766" spans="1:10" ht="13.5" customHeight="1" thickBot="1" x14ac:dyDescent="0.25">
      <c r="A766" s="61" t="s">
        <v>18906</v>
      </c>
      <c r="B766" s="61" t="s">
        <v>18907</v>
      </c>
      <c r="C766" s="61" t="s">
        <v>17798</v>
      </c>
      <c r="D766" s="61" t="s">
        <v>17483</v>
      </c>
      <c r="E766" s="61" t="s">
        <v>8855</v>
      </c>
      <c r="F766" s="61"/>
      <c r="G766" s="5"/>
      <c r="H766" s="5"/>
      <c r="I766" s="5"/>
      <c r="J766" s="5"/>
    </row>
    <row r="767" spans="1:10" ht="14.1" customHeight="1" thickBot="1" x14ac:dyDescent="0.25">
      <c r="A767" s="74" t="s">
        <v>14827</v>
      </c>
      <c r="B767" s="62" t="s">
        <v>8529</v>
      </c>
      <c r="C767" s="71">
        <v>45392</v>
      </c>
      <c r="D767" s="74" t="s">
        <v>9386</v>
      </c>
      <c r="E767" s="62" t="s">
        <v>13093</v>
      </c>
      <c r="F767" s="61" t="s">
        <v>3080</v>
      </c>
      <c r="G767" s="5"/>
      <c r="H767" s="5"/>
      <c r="I767" s="5"/>
      <c r="J767" s="5"/>
    </row>
    <row r="768" spans="1:10" ht="14.1" customHeight="1" thickBot="1" x14ac:dyDescent="0.25">
      <c r="A768" s="75"/>
      <c r="B768" s="62" t="s">
        <v>1786</v>
      </c>
      <c r="C768" s="60">
        <f>IF(C767="","",IF(AND(MONTH(C767)&gt;=1,MONTH(C767)&lt;=3),1,IF(AND(MONTH(C767)&gt;=4,MONTH(C767)&lt;=6),2,IF(AND(MONTH(C767)&gt;=7,MONTH(C767)&lt;=9),3,4))))</f>
        <v>2</v>
      </c>
      <c r="D768" s="75"/>
      <c r="E768" s="62" t="s">
        <v>2417</v>
      </c>
      <c r="F768" s="61" t="s">
        <v>11112</v>
      </c>
      <c r="G768" s="5"/>
      <c r="H768" s="5"/>
      <c r="I768" s="5"/>
      <c r="J768" s="5"/>
    </row>
    <row r="769" spans="1:10" ht="14.1" customHeight="1" thickBot="1" x14ac:dyDescent="0.25">
      <c r="A769" s="75"/>
      <c r="B769" s="62" t="s">
        <v>12942</v>
      </c>
      <c r="C769" s="71">
        <v>45399</v>
      </c>
      <c r="D769" s="75"/>
      <c r="E769" s="62" t="s">
        <v>3073</v>
      </c>
      <c r="F769" s="61" t="s">
        <v>11112</v>
      </c>
      <c r="G769" s="5"/>
      <c r="H769" s="5"/>
      <c r="I769" s="5"/>
      <c r="J769" s="5"/>
    </row>
    <row r="770" spans="1:10" ht="14.1" customHeight="1" thickBot="1" x14ac:dyDescent="0.25">
      <c r="A770" s="75"/>
      <c r="B770" s="62" t="s">
        <v>1786</v>
      </c>
      <c r="C770" s="60">
        <f>IF(C769="","",IF(AND(MONTH(C769)&gt;=1,MONTH(C769)&lt;=3),1,IF(AND(MONTH(C769)&gt;=4,MONTH(C769)&lt;=6),2,IF(AND(MONTH(C769)&gt;=7,MONTH(C769)&lt;=9),3,4))))</f>
        <v>2</v>
      </c>
      <c r="D770" s="75"/>
      <c r="E770" s="62" t="s">
        <v>13192</v>
      </c>
      <c r="F770" s="61" t="s">
        <v>11112</v>
      </c>
      <c r="G770" s="5"/>
      <c r="H770" s="5"/>
      <c r="I770" s="5"/>
      <c r="J770" s="5"/>
    </row>
    <row r="771" spans="1:10" ht="14.1" customHeight="1" thickBot="1" x14ac:dyDescent="0.25">
      <c r="A771" s="5"/>
      <c r="B771" s="5"/>
      <c r="C771" s="5"/>
      <c r="D771" s="5"/>
      <c r="E771" s="5"/>
      <c r="F771" s="5"/>
      <c r="G771" s="5"/>
      <c r="H771" s="5"/>
      <c r="I771" s="5"/>
      <c r="J771" s="5"/>
    </row>
    <row r="772" spans="1:10" ht="14.1" customHeight="1" thickBot="1" x14ac:dyDescent="0.25">
      <c r="A772" s="67" t="s">
        <v>15735</v>
      </c>
      <c r="B772" s="67" t="s">
        <v>16146</v>
      </c>
      <c r="C772" s="67" t="s">
        <v>15641</v>
      </c>
      <c r="D772" s="67" t="s">
        <v>15251</v>
      </c>
      <c r="E772" s="67" t="s">
        <v>6932</v>
      </c>
      <c r="F772" s="67" t="s">
        <v>15280</v>
      </c>
      <c r="G772" s="5"/>
      <c r="H772" s="5"/>
      <c r="I772" s="5"/>
      <c r="J772" s="5"/>
    </row>
    <row r="773" spans="1:10" ht="13.5" customHeight="1" x14ac:dyDescent="0.2">
      <c r="A773" s="63">
        <v>14111509</v>
      </c>
      <c r="B773" s="64" t="str">
        <f t="shared" ref="B773:B782" ca="1" si="18">IFERROR(INDEX(UNSPSCDes,MATCH(INDIRECT(ADDRESS(ROW(),COLUMN()-1,4)),UNSPSCCode,0)),"")</f>
        <v>Papel membreteado</v>
      </c>
      <c r="C773" s="63" t="s">
        <v>1449</v>
      </c>
      <c r="D773" s="63">
        <v>400</v>
      </c>
      <c r="E773" s="66">
        <v>610</v>
      </c>
      <c r="F773" s="65">
        <f t="shared" ref="F773:F782" ca="1" si="19">INDIRECT(ADDRESS(ROW(),COLUMN()-2,4))*INDIRECT(ADDRESS(ROW(),COLUMN()-1,4))</f>
        <v>244000</v>
      </c>
      <c r="G773" s="5"/>
      <c r="H773" s="5"/>
      <c r="I773" s="5"/>
      <c r="J773" s="5"/>
    </row>
    <row r="774" spans="1:10" ht="13.5" customHeight="1" x14ac:dyDescent="0.2">
      <c r="A774" s="63">
        <v>14111511</v>
      </c>
      <c r="B774" s="64" t="str">
        <f t="shared" ca="1" si="18"/>
        <v>Papel de escritura</v>
      </c>
      <c r="C774" s="63" t="s">
        <v>1449</v>
      </c>
      <c r="D774" s="63">
        <v>1000</v>
      </c>
      <c r="E774" s="66">
        <v>415</v>
      </c>
      <c r="F774" s="65">
        <f t="shared" ca="1" si="19"/>
        <v>415000</v>
      </c>
      <c r="G774" s="5"/>
      <c r="H774" s="5"/>
      <c r="I774" s="5"/>
      <c r="J774" s="5"/>
    </row>
    <row r="775" spans="1:10" ht="13.5" customHeight="1" x14ac:dyDescent="0.2">
      <c r="A775" s="63">
        <v>14111514</v>
      </c>
      <c r="B775" s="64" t="str">
        <f t="shared" ca="1" si="18"/>
        <v>Blocs o cuadernos de papel</v>
      </c>
      <c r="C775" s="63" t="s">
        <v>1449</v>
      </c>
      <c r="D775" s="63">
        <v>530</v>
      </c>
      <c r="E775" s="66">
        <v>25</v>
      </c>
      <c r="F775" s="65">
        <f t="shared" ca="1" si="19"/>
        <v>13250</v>
      </c>
      <c r="G775" s="5"/>
      <c r="H775" s="5"/>
      <c r="I775" s="5"/>
      <c r="J775" s="5"/>
    </row>
    <row r="776" spans="1:10" ht="13.5" customHeight="1" x14ac:dyDescent="0.2">
      <c r="A776" s="63">
        <v>14111514</v>
      </c>
      <c r="B776" s="64" t="str">
        <f t="shared" ca="1" si="18"/>
        <v>Blocs o cuadernos de papel</v>
      </c>
      <c r="C776" s="63" t="s">
        <v>1449</v>
      </c>
      <c r="D776" s="63">
        <v>370</v>
      </c>
      <c r="E776" s="66">
        <v>45</v>
      </c>
      <c r="F776" s="65">
        <f t="shared" ca="1" si="19"/>
        <v>16650</v>
      </c>
      <c r="G776" s="5"/>
      <c r="H776" s="5"/>
      <c r="I776" s="5"/>
      <c r="J776" s="5"/>
    </row>
    <row r="777" spans="1:10" ht="13.5" customHeight="1" x14ac:dyDescent="0.2">
      <c r="A777" s="63">
        <v>14111530</v>
      </c>
      <c r="B777" s="64" t="str">
        <f t="shared" ca="1" si="18"/>
        <v>Papel de notas autoadhesivas</v>
      </c>
      <c r="C777" s="63" t="s">
        <v>1449</v>
      </c>
      <c r="D777" s="63">
        <v>300</v>
      </c>
      <c r="E777" s="66">
        <v>30</v>
      </c>
      <c r="F777" s="65">
        <f t="shared" ca="1" si="19"/>
        <v>9000</v>
      </c>
      <c r="G777" s="5"/>
      <c r="H777" s="5"/>
      <c r="I777" s="5"/>
      <c r="J777" s="5"/>
    </row>
    <row r="778" spans="1:10" ht="13.5" customHeight="1" x14ac:dyDescent="0.2">
      <c r="A778" s="63">
        <v>14111531</v>
      </c>
      <c r="B778" s="64" t="str">
        <f t="shared" ca="1" si="18"/>
        <v>Papel libros o cuadernos para bitácoras</v>
      </c>
      <c r="C778" s="63" t="s">
        <v>1449</v>
      </c>
      <c r="D778" s="63">
        <v>24</v>
      </c>
      <c r="E778" s="66">
        <v>300</v>
      </c>
      <c r="F778" s="65">
        <f t="shared" ca="1" si="19"/>
        <v>7200</v>
      </c>
      <c r="G778" s="5"/>
      <c r="H778" s="5"/>
      <c r="I778" s="5"/>
      <c r="J778" s="5"/>
    </row>
    <row r="779" spans="1:10" ht="13.5" customHeight="1" x14ac:dyDescent="0.2">
      <c r="A779" s="63">
        <v>14111531</v>
      </c>
      <c r="B779" s="64" t="str">
        <f t="shared" ca="1" si="18"/>
        <v>Papel libros o cuadernos para bitácoras</v>
      </c>
      <c r="C779" s="63" t="s">
        <v>1449</v>
      </c>
      <c r="D779" s="63">
        <v>24</v>
      </c>
      <c r="E779" s="66">
        <v>550</v>
      </c>
      <c r="F779" s="65">
        <f t="shared" ca="1" si="19"/>
        <v>13200</v>
      </c>
      <c r="G779" s="5"/>
      <c r="H779" s="5"/>
      <c r="I779" s="5"/>
      <c r="J779" s="5"/>
    </row>
    <row r="780" spans="1:10" ht="13.5" customHeight="1" x14ac:dyDescent="0.2">
      <c r="A780" s="63">
        <v>14111703</v>
      </c>
      <c r="B780" s="64" t="str">
        <f t="shared" ca="1" si="18"/>
        <v>Toallas de papel</v>
      </c>
      <c r="C780" s="63" t="s">
        <v>1449</v>
      </c>
      <c r="D780" s="63">
        <v>30</v>
      </c>
      <c r="E780" s="66">
        <v>1400</v>
      </c>
      <c r="F780" s="65">
        <f t="shared" ca="1" si="19"/>
        <v>42000</v>
      </c>
      <c r="G780" s="5"/>
      <c r="H780" s="5"/>
      <c r="I780" s="5"/>
      <c r="J780" s="5"/>
    </row>
    <row r="781" spans="1:10" ht="13.5" customHeight="1" x14ac:dyDescent="0.2">
      <c r="A781" s="63">
        <v>14111704</v>
      </c>
      <c r="B781" s="64" t="str">
        <f t="shared" ca="1" si="18"/>
        <v>Papel higiénico</v>
      </c>
      <c r="C781" s="63" t="s">
        <v>1449</v>
      </c>
      <c r="D781" s="63">
        <v>96</v>
      </c>
      <c r="E781" s="66">
        <v>1100</v>
      </c>
      <c r="F781" s="65">
        <f t="shared" ca="1" si="19"/>
        <v>105600</v>
      </c>
      <c r="G781" s="5"/>
      <c r="H781" s="5"/>
      <c r="I781" s="5"/>
      <c r="J781" s="5"/>
    </row>
    <row r="782" spans="1:10" ht="13.5" customHeight="1" x14ac:dyDescent="0.2">
      <c r="A782" s="63">
        <v>14111703</v>
      </c>
      <c r="B782" s="64" t="str">
        <f t="shared" ca="1" si="18"/>
        <v>Toallas de papel</v>
      </c>
      <c r="C782" s="63" t="s">
        <v>1449</v>
      </c>
      <c r="D782" s="63">
        <v>96</v>
      </c>
      <c r="E782" s="66">
        <v>800</v>
      </c>
      <c r="F782" s="65">
        <f t="shared" ca="1" si="19"/>
        <v>76800</v>
      </c>
      <c r="G782" s="5"/>
      <c r="H782" s="5"/>
      <c r="I782" s="5"/>
      <c r="J782" s="5"/>
    </row>
    <row r="783" spans="1:10" ht="14.1" customHeight="1" x14ac:dyDescent="0.2">
      <c r="A783" s="5"/>
      <c r="B783" s="5"/>
      <c r="C783" s="5"/>
      <c r="D783" s="5"/>
      <c r="E783" s="68" t="s">
        <v>12550</v>
      </c>
      <c r="F783" s="69">
        <f ca="1">SUM(Table3102[MONTO TOTAL ESTIMADO])</f>
        <v>942700</v>
      </c>
      <c r="G783" s="5"/>
      <c r="H783" s="5" t="str">
        <f>C766</f>
        <v>Bienes</v>
      </c>
      <c r="I783" s="5" t="str">
        <f>E766</f>
        <v>Sí</v>
      </c>
      <c r="J783" s="5" t="str">
        <f>D766</f>
        <v>Compras Menores</v>
      </c>
    </row>
    <row r="784" spans="1:10" ht="14.1" customHeight="1" thickBot="1" x14ac:dyDescent="0.3"/>
    <row r="785" spans="1:10" ht="33.75" customHeight="1" thickBot="1" x14ac:dyDescent="0.25">
      <c r="A785" s="59" t="s">
        <v>16382</v>
      </c>
      <c r="B785" s="59" t="s">
        <v>161</v>
      </c>
      <c r="C785" s="59" t="s">
        <v>11724</v>
      </c>
      <c r="D785" s="59" t="s">
        <v>14377</v>
      </c>
      <c r="E785" s="59" t="s">
        <v>10962</v>
      </c>
      <c r="F785" s="59" t="s">
        <v>11095</v>
      </c>
      <c r="G785" s="5"/>
      <c r="H785" s="5"/>
      <c r="I785" s="5"/>
      <c r="J785" s="5"/>
    </row>
    <row r="786" spans="1:10" ht="13.5" customHeight="1" thickBot="1" x14ac:dyDescent="0.25">
      <c r="A786" s="61" t="s">
        <v>18908</v>
      </c>
      <c r="B786" s="61" t="s">
        <v>18909</v>
      </c>
      <c r="C786" s="61" t="s">
        <v>17798</v>
      </c>
      <c r="D786" s="61" t="s">
        <v>17483</v>
      </c>
      <c r="E786" s="61" t="s">
        <v>8855</v>
      </c>
      <c r="F786" s="61"/>
      <c r="G786" s="5"/>
      <c r="H786" s="5"/>
      <c r="I786" s="5"/>
      <c r="J786" s="5"/>
    </row>
    <row r="787" spans="1:10" ht="14.1" customHeight="1" thickBot="1" x14ac:dyDescent="0.25">
      <c r="A787" s="74" t="s">
        <v>14827</v>
      </c>
      <c r="B787" s="62" t="s">
        <v>8529</v>
      </c>
      <c r="C787" s="71">
        <v>45392</v>
      </c>
      <c r="D787" s="74" t="s">
        <v>9386</v>
      </c>
      <c r="E787" s="62" t="s">
        <v>13093</v>
      </c>
      <c r="F787" s="61" t="s">
        <v>3080</v>
      </c>
      <c r="G787" s="5"/>
      <c r="H787" s="5"/>
      <c r="I787" s="5"/>
      <c r="J787" s="5"/>
    </row>
    <row r="788" spans="1:10" ht="14.1" customHeight="1" thickBot="1" x14ac:dyDescent="0.25">
      <c r="A788" s="75"/>
      <c r="B788" s="62" t="s">
        <v>1786</v>
      </c>
      <c r="C788" s="60">
        <f>IF(C787="","",IF(AND(MONTH(C787)&gt;=1,MONTH(C787)&lt;=3),1,IF(AND(MONTH(C787)&gt;=4,MONTH(C787)&lt;=6),2,IF(AND(MONTH(C787)&gt;=7,MONTH(C787)&lt;=9),3,4))))</f>
        <v>2</v>
      </c>
      <c r="D788" s="75"/>
      <c r="E788" s="62" t="s">
        <v>2417</v>
      </c>
      <c r="F788" s="61" t="s">
        <v>11112</v>
      </c>
      <c r="G788" s="5"/>
      <c r="H788" s="5"/>
      <c r="I788" s="5"/>
      <c r="J788" s="5"/>
    </row>
    <row r="789" spans="1:10" ht="14.1" customHeight="1" thickBot="1" x14ac:dyDescent="0.25">
      <c r="A789" s="75"/>
      <c r="B789" s="62" t="s">
        <v>12942</v>
      </c>
      <c r="C789" s="71">
        <v>45397</v>
      </c>
      <c r="D789" s="75"/>
      <c r="E789" s="62" t="s">
        <v>3073</v>
      </c>
      <c r="F789" s="61" t="s">
        <v>11112</v>
      </c>
      <c r="G789" s="5"/>
      <c r="H789" s="5"/>
      <c r="I789" s="5"/>
      <c r="J789" s="5"/>
    </row>
    <row r="790" spans="1:10" ht="14.1" customHeight="1" thickBot="1" x14ac:dyDescent="0.25">
      <c r="A790" s="75"/>
      <c r="B790" s="62" t="s">
        <v>1786</v>
      </c>
      <c r="C790" s="60">
        <f>IF(C789="","",IF(AND(MONTH(C789)&gt;=1,MONTH(C789)&lt;=3),1,IF(AND(MONTH(C789)&gt;=4,MONTH(C789)&lt;=6),2,IF(AND(MONTH(C789)&gt;=7,MONTH(C789)&lt;=9),3,4))))</f>
        <v>2</v>
      </c>
      <c r="D790" s="75"/>
      <c r="E790" s="62" t="s">
        <v>13192</v>
      </c>
      <c r="F790" s="61" t="s">
        <v>11112</v>
      </c>
      <c r="G790" s="5"/>
      <c r="H790" s="5"/>
      <c r="I790" s="5"/>
      <c r="J790" s="5"/>
    </row>
    <row r="791" spans="1:10" ht="14.1" customHeight="1" thickBot="1" x14ac:dyDescent="0.25">
      <c r="A791" s="5"/>
      <c r="B791" s="5"/>
      <c r="C791" s="5"/>
      <c r="D791" s="5"/>
      <c r="E791" s="5"/>
      <c r="F791" s="5"/>
      <c r="G791" s="5"/>
      <c r="H791" s="5"/>
      <c r="I791" s="5"/>
      <c r="J791" s="5"/>
    </row>
    <row r="792" spans="1:10" ht="14.1" customHeight="1" thickBot="1" x14ac:dyDescent="0.25">
      <c r="A792" s="67" t="s">
        <v>15735</v>
      </c>
      <c r="B792" s="67" t="s">
        <v>16146</v>
      </c>
      <c r="C792" s="67" t="s">
        <v>15641</v>
      </c>
      <c r="D792" s="67" t="s">
        <v>15251</v>
      </c>
      <c r="E792" s="67" t="s">
        <v>6932</v>
      </c>
      <c r="F792" s="67" t="s">
        <v>15280</v>
      </c>
      <c r="G792" s="5"/>
      <c r="H792" s="5"/>
      <c r="I792" s="5"/>
      <c r="J792" s="5"/>
    </row>
    <row r="793" spans="1:10" ht="13.5" customHeight="1" x14ac:dyDescent="0.2">
      <c r="A793" s="63">
        <v>56101703</v>
      </c>
      <c r="B793" s="64" t="str">
        <f ca="1">IFERROR(INDEX(UNSPSCDes,MATCH(INDIRECT(ADDRESS(ROW(),COLUMN()-1,4)),UNSPSCCode,0)),"")</f>
        <v>Escritorios</v>
      </c>
      <c r="C793" s="63" t="s">
        <v>1449</v>
      </c>
      <c r="D793" s="63">
        <v>30</v>
      </c>
      <c r="E793" s="66">
        <v>7500</v>
      </c>
      <c r="F793" s="65">
        <f ca="1">INDIRECT(ADDRESS(ROW(),COLUMN()-2,4))*INDIRECT(ADDRESS(ROW(),COLUMN()-1,4))</f>
        <v>225000</v>
      </c>
      <c r="G793" s="5"/>
      <c r="H793" s="5"/>
      <c r="I793" s="5"/>
      <c r="J793" s="5"/>
    </row>
    <row r="794" spans="1:10" ht="13.5" customHeight="1" x14ac:dyDescent="0.2">
      <c r="A794" s="63">
        <v>56101702</v>
      </c>
      <c r="B794" s="64" t="str">
        <f ca="1">IFERROR(INDEX(UNSPSCDes,MATCH(INDIRECT(ADDRESS(ROW(),COLUMN()-1,4)),UNSPSCCode,0)),"")</f>
        <v>Gabinetes de archivo o accesorios</v>
      </c>
      <c r="C794" s="63" t="s">
        <v>1449</v>
      </c>
      <c r="D794" s="63">
        <v>24</v>
      </c>
      <c r="E794" s="66">
        <v>8900</v>
      </c>
      <c r="F794" s="65">
        <f ca="1">INDIRECT(ADDRESS(ROW(),COLUMN()-2,4))*INDIRECT(ADDRESS(ROW(),COLUMN()-1,4))</f>
        <v>213600</v>
      </c>
      <c r="G794" s="5"/>
      <c r="H794" s="5"/>
      <c r="I794" s="5"/>
      <c r="J794" s="5"/>
    </row>
    <row r="795" spans="1:10" ht="13.5" customHeight="1" x14ac:dyDescent="0.2">
      <c r="A795" s="63">
        <v>56112106</v>
      </c>
      <c r="B795" s="64" t="str">
        <f ca="1">IFERROR(INDEX(UNSPSCDes,MATCH(INDIRECT(ADDRESS(ROW(),COLUMN()-1,4)),UNSPSCCode,0)),"")</f>
        <v>Sillas altas (taburetes)</v>
      </c>
      <c r="C795" s="63" t="s">
        <v>1449</v>
      </c>
      <c r="D795" s="63">
        <v>8</v>
      </c>
      <c r="E795" s="66">
        <v>8000</v>
      </c>
      <c r="F795" s="65">
        <f ca="1">INDIRECT(ADDRESS(ROW(),COLUMN()-2,4))*INDIRECT(ADDRESS(ROW(),COLUMN()-1,4))</f>
        <v>64000</v>
      </c>
      <c r="G795" s="5"/>
      <c r="H795" s="5"/>
      <c r="I795" s="5"/>
      <c r="J795" s="5"/>
    </row>
    <row r="796" spans="1:10" ht="13.5" customHeight="1" x14ac:dyDescent="0.2">
      <c r="A796" s="63">
        <v>56112104</v>
      </c>
      <c r="B796" s="64" t="str">
        <f ca="1">IFERROR(INDEX(UNSPSCDes,MATCH(INDIRECT(ADDRESS(ROW(),COLUMN()-1,4)),UNSPSCCode,0)),"")</f>
        <v>Sillas para ejecutivos</v>
      </c>
      <c r="C796" s="63" t="s">
        <v>1449</v>
      </c>
      <c r="D796" s="63">
        <v>30</v>
      </c>
      <c r="E796" s="66">
        <v>500</v>
      </c>
      <c r="F796" s="65">
        <f ca="1">INDIRECT(ADDRESS(ROW(),COLUMN()-2,4))*INDIRECT(ADDRESS(ROW(),COLUMN()-1,4))</f>
        <v>15000</v>
      </c>
      <c r="G796" s="5"/>
      <c r="H796" s="5"/>
      <c r="I796" s="5"/>
      <c r="J796" s="5"/>
    </row>
    <row r="797" spans="1:10" ht="14.1" customHeight="1" x14ac:dyDescent="0.2">
      <c r="A797" s="5"/>
      <c r="B797" s="5"/>
      <c r="C797" s="5"/>
      <c r="D797" s="5"/>
      <c r="E797" s="68" t="s">
        <v>12550</v>
      </c>
      <c r="F797" s="69">
        <f ca="1">SUM(Table398[MONTO TOTAL ESTIMADO])</f>
        <v>517600</v>
      </c>
      <c r="G797" s="5"/>
      <c r="H797" s="5" t="str">
        <f>C786</f>
        <v>Bienes</v>
      </c>
      <c r="I797" s="5" t="str">
        <f>E786</f>
        <v>Sí</v>
      </c>
      <c r="J797" s="5" t="str">
        <f>D786</f>
        <v>Compras Menores</v>
      </c>
    </row>
    <row r="798" spans="1:10" ht="14.1" customHeight="1" thickBot="1" x14ac:dyDescent="0.3"/>
    <row r="799" spans="1:10" ht="33.75" customHeight="1" thickBot="1" x14ac:dyDescent="0.25">
      <c r="A799" s="59" t="s">
        <v>16382</v>
      </c>
      <c r="B799" s="59" t="s">
        <v>161</v>
      </c>
      <c r="C799" s="59" t="s">
        <v>11724</v>
      </c>
      <c r="D799" s="59" t="s">
        <v>14377</v>
      </c>
      <c r="E799" s="59" t="s">
        <v>10962</v>
      </c>
      <c r="F799" s="59" t="s">
        <v>11095</v>
      </c>
      <c r="G799" s="5"/>
      <c r="H799" s="5"/>
      <c r="I799" s="5"/>
      <c r="J799" s="5"/>
    </row>
    <row r="800" spans="1:10" ht="13.5" customHeight="1" thickBot="1" x14ac:dyDescent="0.25">
      <c r="A800" s="61" t="s">
        <v>18910</v>
      </c>
      <c r="B800" s="61" t="s">
        <v>18944</v>
      </c>
      <c r="C800" s="61" t="s">
        <v>17798</v>
      </c>
      <c r="D800" s="61" t="s">
        <v>10171</v>
      </c>
      <c r="E800" s="61" t="s">
        <v>8855</v>
      </c>
      <c r="F800" s="61"/>
      <c r="G800" s="5"/>
      <c r="H800" s="5"/>
      <c r="I800" s="5"/>
      <c r="J800" s="5"/>
    </row>
    <row r="801" spans="1:10" ht="14.1" customHeight="1" thickBot="1" x14ac:dyDescent="0.25">
      <c r="A801" s="74" t="s">
        <v>14827</v>
      </c>
      <c r="B801" s="62" t="s">
        <v>8529</v>
      </c>
      <c r="C801" s="71">
        <v>45385</v>
      </c>
      <c r="D801" s="74" t="s">
        <v>9386</v>
      </c>
      <c r="E801" s="62" t="s">
        <v>13093</v>
      </c>
      <c r="F801" s="61" t="s">
        <v>3080</v>
      </c>
      <c r="G801" s="5"/>
      <c r="H801" s="5"/>
      <c r="I801" s="5"/>
      <c r="J801" s="5"/>
    </row>
    <row r="802" spans="1:10" ht="14.1" customHeight="1" thickBot="1" x14ac:dyDescent="0.25">
      <c r="A802" s="75"/>
      <c r="B802" s="62" t="s">
        <v>1786</v>
      </c>
      <c r="C802" s="60">
        <f>IF(C801="","",IF(AND(MONTH(C801)&gt;=1,MONTH(C801)&lt;=3),1,IF(AND(MONTH(C801)&gt;=4,MONTH(C801)&lt;=6),2,IF(AND(MONTH(C801)&gt;=7,MONTH(C801)&lt;=9),3,4))))</f>
        <v>2</v>
      </c>
      <c r="D802" s="75"/>
      <c r="E802" s="62" t="s">
        <v>2417</v>
      </c>
      <c r="F802" s="61" t="s">
        <v>11112</v>
      </c>
      <c r="G802" s="5"/>
      <c r="H802" s="5"/>
      <c r="I802" s="5"/>
      <c r="J802" s="5"/>
    </row>
    <row r="803" spans="1:10" ht="14.1" customHeight="1" thickBot="1" x14ac:dyDescent="0.25">
      <c r="A803" s="75"/>
      <c r="B803" s="62" t="s">
        <v>12942</v>
      </c>
      <c r="C803" s="71">
        <v>45385</v>
      </c>
      <c r="D803" s="75"/>
      <c r="E803" s="62" t="s">
        <v>3073</v>
      </c>
      <c r="F803" s="61" t="s">
        <v>11112</v>
      </c>
      <c r="G803" s="5"/>
      <c r="H803" s="5"/>
      <c r="I803" s="5"/>
      <c r="J803" s="5"/>
    </row>
    <row r="804" spans="1:10" ht="14.1" customHeight="1" thickBot="1" x14ac:dyDescent="0.25">
      <c r="A804" s="75"/>
      <c r="B804" s="62" t="s">
        <v>1786</v>
      </c>
      <c r="C804" s="60">
        <f>IF(C803="","",IF(AND(MONTH(C803)&gt;=1,MONTH(C803)&lt;=3),1,IF(AND(MONTH(C803)&gt;=4,MONTH(C803)&lt;=6),2,IF(AND(MONTH(C803)&gt;=7,MONTH(C803)&lt;=9),3,4))))</f>
        <v>2</v>
      </c>
      <c r="D804" s="75"/>
      <c r="E804" s="62" t="s">
        <v>13192</v>
      </c>
      <c r="F804" s="61" t="s">
        <v>11112</v>
      </c>
      <c r="G804" s="5"/>
      <c r="H804" s="5"/>
      <c r="I804" s="5"/>
      <c r="J804" s="5"/>
    </row>
    <row r="805" spans="1:10" ht="14.1" customHeight="1" thickBot="1" x14ac:dyDescent="0.25">
      <c r="A805" s="5"/>
      <c r="B805" s="5"/>
      <c r="C805" s="5"/>
      <c r="D805" s="5"/>
      <c r="E805" s="5"/>
      <c r="F805" s="5"/>
      <c r="G805" s="5"/>
      <c r="H805" s="5"/>
      <c r="I805" s="5"/>
      <c r="J805" s="5"/>
    </row>
    <row r="806" spans="1:10" ht="14.1" customHeight="1" thickBot="1" x14ac:dyDescent="0.25">
      <c r="A806" s="67" t="s">
        <v>15735</v>
      </c>
      <c r="B806" s="67" t="s">
        <v>16146</v>
      </c>
      <c r="C806" s="67" t="s">
        <v>15641</v>
      </c>
      <c r="D806" s="67" t="s">
        <v>15251</v>
      </c>
      <c r="E806" s="67" t="s">
        <v>6932</v>
      </c>
      <c r="F806" s="67" t="s">
        <v>15280</v>
      </c>
      <c r="G806" s="5"/>
      <c r="H806" s="5"/>
      <c r="I806" s="5"/>
      <c r="J806" s="5"/>
    </row>
    <row r="807" spans="1:10" ht="13.5" customHeight="1" x14ac:dyDescent="0.2">
      <c r="A807" s="63">
        <v>44101801</v>
      </c>
      <c r="B807" s="64" t="str">
        <f ca="1">IFERROR(INDEX(UNSPSCDes,MATCH(INDIRECT(ADDRESS(ROW(),COLUMN()-1,4)),UNSPSCCode,0)),"")</f>
        <v>Calculadoras o accesorios</v>
      </c>
      <c r="C807" s="63" t="s">
        <v>1449</v>
      </c>
      <c r="D807" s="63">
        <v>24</v>
      </c>
      <c r="E807" s="66">
        <v>6500</v>
      </c>
      <c r="F807" s="65">
        <f ca="1">INDIRECT(ADDRESS(ROW(),COLUMN()-2,4))*INDIRECT(ADDRESS(ROW(),COLUMN()-1,4))</f>
        <v>156000</v>
      </c>
      <c r="G807" s="5"/>
      <c r="H807" s="5"/>
      <c r="I807" s="5"/>
      <c r="J807" s="5"/>
    </row>
    <row r="808" spans="1:10" ht="14.1" customHeight="1" x14ac:dyDescent="0.2">
      <c r="A808" s="5"/>
      <c r="B808" s="5"/>
      <c r="C808" s="5"/>
      <c r="D808" s="5"/>
      <c r="E808" s="68" t="s">
        <v>12550</v>
      </c>
      <c r="F808" s="69">
        <f ca="1">SUM(Table3104[MONTO TOTAL ESTIMADO])</f>
        <v>156000</v>
      </c>
      <c r="G808" s="5"/>
      <c r="H808" s="5" t="str">
        <f>C800</f>
        <v>Bienes</v>
      </c>
      <c r="I808" s="5" t="str">
        <f>E800</f>
        <v>Sí</v>
      </c>
      <c r="J808" s="5" t="str">
        <f>D800</f>
        <v>Compras por debajo del Umbral</v>
      </c>
    </row>
    <row r="809" spans="1:10" ht="14.1" customHeight="1" thickBot="1" x14ac:dyDescent="0.3"/>
    <row r="810" spans="1:10" ht="33.75" customHeight="1" thickBot="1" x14ac:dyDescent="0.25">
      <c r="A810" s="59" t="s">
        <v>16382</v>
      </c>
      <c r="B810" s="59" t="s">
        <v>161</v>
      </c>
      <c r="C810" s="59" t="s">
        <v>11724</v>
      </c>
      <c r="D810" s="59" t="s">
        <v>14377</v>
      </c>
      <c r="E810" s="59" t="s">
        <v>10962</v>
      </c>
      <c r="F810" s="59" t="s">
        <v>11095</v>
      </c>
      <c r="G810" s="5"/>
      <c r="H810" s="5"/>
      <c r="I810" s="5"/>
      <c r="J810" s="5"/>
    </row>
    <row r="811" spans="1:10" ht="13.5" customHeight="1" thickBot="1" x14ac:dyDescent="0.25">
      <c r="A811" s="61" t="s">
        <v>18911</v>
      </c>
      <c r="B811" s="61" t="s">
        <v>18879</v>
      </c>
      <c r="C811" s="61" t="s">
        <v>17798</v>
      </c>
      <c r="D811" s="61" t="s">
        <v>17483</v>
      </c>
      <c r="E811" s="61" t="s">
        <v>6033</v>
      </c>
      <c r="F811" s="61"/>
      <c r="G811" s="5"/>
      <c r="H811" s="5"/>
      <c r="I811" s="5"/>
      <c r="J811" s="5"/>
    </row>
    <row r="812" spans="1:10" ht="14.1" customHeight="1" thickBot="1" x14ac:dyDescent="0.25">
      <c r="A812" s="74" t="s">
        <v>14827</v>
      </c>
      <c r="B812" s="62" t="s">
        <v>8529</v>
      </c>
      <c r="C812" s="71">
        <v>45327</v>
      </c>
      <c r="D812" s="74" t="s">
        <v>9386</v>
      </c>
      <c r="E812" s="62" t="s">
        <v>13093</v>
      </c>
      <c r="F812" s="61" t="s">
        <v>3080</v>
      </c>
      <c r="G812" s="5"/>
      <c r="H812" s="5"/>
      <c r="I812" s="5"/>
      <c r="J812" s="5"/>
    </row>
    <row r="813" spans="1:10" ht="14.1" customHeight="1" thickBot="1" x14ac:dyDescent="0.25">
      <c r="A813" s="75"/>
      <c r="B813" s="62" t="s">
        <v>1786</v>
      </c>
      <c r="C813" s="60">
        <f>IF(C812="","",IF(AND(MONTH(C812)&gt;=1,MONTH(C812)&lt;=3),1,IF(AND(MONTH(C812)&gt;=4,MONTH(C812)&lt;=6),2,IF(AND(MONTH(C812)&gt;=7,MONTH(C812)&lt;=9),3,4))))</f>
        <v>1</v>
      </c>
      <c r="D813" s="75"/>
      <c r="E813" s="62" t="s">
        <v>2417</v>
      </c>
      <c r="F813" s="61" t="s">
        <v>11112</v>
      </c>
      <c r="G813" s="5"/>
      <c r="H813" s="5"/>
      <c r="I813" s="5"/>
      <c r="J813" s="5"/>
    </row>
    <row r="814" spans="1:10" ht="14.1" customHeight="1" thickBot="1" x14ac:dyDescent="0.25">
      <c r="A814" s="75"/>
      <c r="B814" s="62" t="s">
        <v>12942</v>
      </c>
      <c r="C814" s="71">
        <v>45331</v>
      </c>
      <c r="D814" s="75"/>
      <c r="E814" s="62" t="s">
        <v>3073</v>
      </c>
      <c r="F814" s="61" t="s">
        <v>11112</v>
      </c>
      <c r="G814" s="5"/>
      <c r="H814" s="5"/>
      <c r="I814" s="5"/>
      <c r="J814" s="5"/>
    </row>
    <row r="815" spans="1:10" ht="14.1" customHeight="1" thickBot="1" x14ac:dyDescent="0.25">
      <c r="A815" s="75"/>
      <c r="B815" s="62" t="s">
        <v>1786</v>
      </c>
      <c r="C815" s="60">
        <f>IF(C814="","",IF(AND(MONTH(C814)&gt;=1,MONTH(C814)&lt;=3),1,IF(AND(MONTH(C814)&gt;=4,MONTH(C814)&lt;=6),2,IF(AND(MONTH(C814)&gt;=7,MONTH(C814)&lt;=9),3,4))))</f>
        <v>1</v>
      </c>
      <c r="D815" s="75"/>
      <c r="E815" s="62" t="s">
        <v>13192</v>
      </c>
      <c r="F815" s="61" t="s">
        <v>11112</v>
      </c>
      <c r="G815" s="5"/>
      <c r="H815" s="5"/>
      <c r="I815" s="5"/>
      <c r="J815" s="5"/>
    </row>
    <row r="816" spans="1:10" ht="14.1" customHeight="1" thickBot="1" x14ac:dyDescent="0.25">
      <c r="A816" s="5"/>
      <c r="B816" s="5"/>
      <c r="C816" s="5"/>
      <c r="D816" s="5"/>
      <c r="E816" s="5"/>
      <c r="F816" s="5"/>
      <c r="G816" s="5"/>
      <c r="H816" s="5"/>
      <c r="I816" s="5"/>
      <c r="J816" s="5"/>
    </row>
    <row r="817" spans="1:10" ht="14.1" customHeight="1" thickBot="1" x14ac:dyDescent="0.25">
      <c r="A817" s="67" t="s">
        <v>15735</v>
      </c>
      <c r="B817" s="67" t="s">
        <v>16146</v>
      </c>
      <c r="C817" s="67" t="s">
        <v>15641</v>
      </c>
      <c r="D817" s="67" t="s">
        <v>15251</v>
      </c>
      <c r="E817" s="67" t="s">
        <v>6932</v>
      </c>
      <c r="F817" s="67" t="s">
        <v>15280</v>
      </c>
      <c r="G817" s="5"/>
      <c r="H817" s="5"/>
      <c r="I817" s="5"/>
      <c r="J817" s="5"/>
    </row>
    <row r="818" spans="1:10" ht="13.5" customHeight="1" x14ac:dyDescent="0.2">
      <c r="A818" s="63">
        <v>40141742</v>
      </c>
      <c r="B818" s="64" t="str">
        <f t="shared" ref="B818:B843" ca="1" si="20">IFERROR(INDEX(UNSPSCDes,MATCH(INDIRECT(ADDRESS(ROW(),COLUMN()-1,4)),UNSPSCCode,0)),"")</f>
        <v>Atomizadores</v>
      </c>
      <c r="C818" s="63" t="s">
        <v>1449</v>
      </c>
      <c r="D818" s="63">
        <v>48</v>
      </c>
      <c r="E818" s="66">
        <v>50</v>
      </c>
      <c r="F818" s="65">
        <f t="shared" ref="F818:F843" ca="1" si="21">INDIRECT(ADDRESS(ROW(),COLUMN()-2,4))*INDIRECT(ADDRESS(ROW(),COLUMN()-1,4))</f>
        <v>2400</v>
      </c>
      <c r="G818" s="5"/>
      <c r="H818" s="5"/>
      <c r="I818" s="5"/>
      <c r="J818" s="5"/>
    </row>
    <row r="819" spans="1:10" ht="13.5" customHeight="1" x14ac:dyDescent="0.2">
      <c r="A819" s="63">
        <v>47131603</v>
      </c>
      <c r="B819" s="64" t="str">
        <f t="shared" ca="1" si="20"/>
        <v>Esponjas</v>
      </c>
      <c r="C819" s="63" t="s">
        <v>1449</v>
      </c>
      <c r="D819" s="63">
        <v>72</v>
      </c>
      <c r="E819" s="66">
        <v>20</v>
      </c>
      <c r="F819" s="65">
        <f t="shared" ca="1" si="21"/>
        <v>1440</v>
      </c>
      <c r="G819" s="5"/>
      <c r="H819" s="5"/>
      <c r="I819" s="5"/>
      <c r="J819" s="5"/>
    </row>
    <row r="820" spans="1:10" ht="13.5" customHeight="1" x14ac:dyDescent="0.2">
      <c r="A820" s="63">
        <v>47131602</v>
      </c>
      <c r="B820" s="64" t="str">
        <f t="shared" ca="1" si="20"/>
        <v>Almohadillas para restregar</v>
      </c>
      <c r="C820" s="63" t="s">
        <v>1449</v>
      </c>
      <c r="D820" s="63">
        <v>96</v>
      </c>
      <c r="E820" s="66">
        <v>20</v>
      </c>
      <c r="F820" s="65">
        <f t="shared" ca="1" si="21"/>
        <v>1920</v>
      </c>
      <c r="G820" s="5"/>
      <c r="H820" s="5"/>
      <c r="I820" s="5"/>
      <c r="J820" s="5"/>
    </row>
    <row r="821" spans="1:10" ht="13.5" customHeight="1" x14ac:dyDescent="0.2">
      <c r="A821" s="63">
        <v>41121813</v>
      </c>
      <c r="B821" s="64" t="str">
        <f t="shared" ca="1" si="20"/>
        <v>Cubetas</v>
      </c>
      <c r="C821" s="63" t="s">
        <v>1449</v>
      </c>
      <c r="D821" s="63">
        <v>48</v>
      </c>
      <c r="E821" s="66">
        <v>375</v>
      </c>
      <c r="F821" s="65">
        <f t="shared" ca="1" si="21"/>
        <v>18000</v>
      </c>
      <c r="G821" s="5"/>
      <c r="H821" s="5"/>
      <c r="I821" s="5"/>
      <c r="J821" s="5"/>
    </row>
    <row r="822" spans="1:10" ht="13.5" customHeight="1" x14ac:dyDescent="0.2">
      <c r="A822" s="63">
        <v>47131807</v>
      </c>
      <c r="B822" s="64" t="str">
        <f t="shared" ca="1" si="20"/>
        <v>Blanqueadores</v>
      </c>
      <c r="C822" s="63" t="s">
        <v>1449</v>
      </c>
      <c r="D822" s="63">
        <v>240</v>
      </c>
      <c r="E822" s="66">
        <v>70</v>
      </c>
      <c r="F822" s="65">
        <f t="shared" ca="1" si="21"/>
        <v>16800</v>
      </c>
      <c r="G822" s="5"/>
      <c r="H822" s="5"/>
      <c r="I822" s="5"/>
      <c r="J822" s="5"/>
    </row>
    <row r="823" spans="1:10" ht="13.5" customHeight="1" x14ac:dyDescent="0.2">
      <c r="A823" s="63">
        <v>47121701</v>
      </c>
      <c r="B823" s="64" t="str">
        <f t="shared" ca="1" si="20"/>
        <v>Bolsas de basura</v>
      </c>
      <c r="C823" s="63" t="s">
        <v>1449</v>
      </c>
      <c r="D823" s="63">
        <v>120</v>
      </c>
      <c r="E823" s="66">
        <v>225</v>
      </c>
      <c r="F823" s="65">
        <f t="shared" ca="1" si="21"/>
        <v>27000</v>
      </c>
      <c r="G823" s="5"/>
      <c r="H823" s="5"/>
      <c r="I823" s="5"/>
      <c r="J823" s="5"/>
    </row>
    <row r="824" spans="1:10" ht="13.5" customHeight="1" x14ac:dyDescent="0.2">
      <c r="A824" s="63">
        <v>47121701</v>
      </c>
      <c r="B824" s="64" t="str">
        <f t="shared" ca="1" si="20"/>
        <v>Bolsas de basura</v>
      </c>
      <c r="C824" s="63" t="s">
        <v>1449</v>
      </c>
      <c r="D824" s="63">
        <v>120</v>
      </c>
      <c r="E824" s="66">
        <v>300</v>
      </c>
      <c r="F824" s="65">
        <f t="shared" ca="1" si="21"/>
        <v>36000</v>
      </c>
      <c r="G824" s="5"/>
      <c r="H824" s="5"/>
      <c r="I824" s="5"/>
      <c r="J824" s="5"/>
    </row>
    <row r="825" spans="1:10" ht="13.5" customHeight="1" x14ac:dyDescent="0.2">
      <c r="A825" s="63">
        <v>47131605</v>
      </c>
      <c r="B825" s="64" t="str">
        <f t="shared" ca="1" si="20"/>
        <v>Cepillos de limpieza</v>
      </c>
      <c r="C825" s="63" t="s">
        <v>1449</v>
      </c>
      <c r="D825" s="63">
        <v>60</v>
      </c>
      <c r="E825" s="66">
        <v>40</v>
      </c>
      <c r="F825" s="65">
        <f t="shared" ca="1" si="21"/>
        <v>2400</v>
      </c>
      <c r="G825" s="5"/>
      <c r="H825" s="5"/>
      <c r="I825" s="5"/>
      <c r="J825" s="5"/>
    </row>
    <row r="826" spans="1:10" ht="13.5" customHeight="1" x14ac:dyDescent="0.2">
      <c r="A826" s="63">
        <v>47121702</v>
      </c>
      <c r="B826" s="64" t="str">
        <f t="shared" ca="1" si="20"/>
        <v>Contenedores de desperdicios o revestimientos rígidos</v>
      </c>
      <c r="C826" s="63" t="s">
        <v>1449</v>
      </c>
      <c r="D826" s="63">
        <v>48</v>
      </c>
      <c r="E826" s="66">
        <v>200</v>
      </c>
      <c r="F826" s="65">
        <f t="shared" ca="1" si="21"/>
        <v>9600</v>
      </c>
      <c r="G826" s="5"/>
      <c r="H826" s="5"/>
      <c r="I826" s="5"/>
      <c r="J826" s="5"/>
    </row>
    <row r="827" spans="1:10" ht="13.5" customHeight="1" x14ac:dyDescent="0.2">
      <c r="A827" s="63">
        <v>47131803</v>
      </c>
      <c r="B827" s="64" t="str">
        <f t="shared" ca="1" si="20"/>
        <v>Desinfectantes para uso doméstico</v>
      </c>
      <c r="C827" s="63" t="s">
        <v>1449</v>
      </c>
      <c r="D827" s="63">
        <v>144</v>
      </c>
      <c r="E827" s="66">
        <v>100</v>
      </c>
      <c r="F827" s="65">
        <f t="shared" ca="1" si="21"/>
        <v>14400</v>
      </c>
      <c r="G827" s="5"/>
      <c r="H827" s="5"/>
      <c r="I827" s="5"/>
      <c r="J827" s="5"/>
    </row>
    <row r="828" spans="1:10" ht="13.5" customHeight="1" x14ac:dyDescent="0.2">
      <c r="A828" s="63">
        <v>47131602</v>
      </c>
      <c r="B828" s="64" t="str">
        <f t="shared" ca="1" si="20"/>
        <v>Almohadillas para restregar</v>
      </c>
      <c r="C828" s="63" t="s">
        <v>1449</v>
      </c>
      <c r="D828" s="63">
        <v>96</v>
      </c>
      <c r="E828" s="66">
        <v>50</v>
      </c>
      <c r="F828" s="65">
        <f t="shared" ca="1" si="21"/>
        <v>4800</v>
      </c>
      <c r="G828" s="5"/>
      <c r="H828" s="5"/>
      <c r="I828" s="5"/>
      <c r="J828" s="5"/>
    </row>
    <row r="829" spans="1:10" ht="13.5" customHeight="1" x14ac:dyDescent="0.2">
      <c r="A829" s="63">
        <v>47131604</v>
      </c>
      <c r="B829" s="64" t="str">
        <f t="shared" ca="1" si="20"/>
        <v>Escobas</v>
      </c>
      <c r="C829" s="63" t="s">
        <v>1449</v>
      </c>
      <c r="D829" s="63">
        <v>288</v>
      </c>
      <c r="E829" s="66">
        <v>130</v>
      </c>
      <c r="F829" s="65">
        <f t="shared" ca="1" si="21"/>
        <v>37440</v>
      </c>
      <c r="G829" s="5"/>
      <c r="H829" s="5"/>
      <c r="I829" s="5"/>
      <c r="J829" s="5"/>
    </row>
    <row r="830" spans="1:10" ht="13.5" customHeight="1" x14ac:dyDescent="0.2">
      <c r="A830" s="63">
        <v>47131608</v>
      </c>
      <c r="B830" s="64" t="str">
        <f t="shared" ca="1" si="20"/>
        <v>Cepillos de baño</v>
      </c>
      <c r="C830" s="63" t="s">
        <v>1449</v>
      </c>
      <c r="D830" s="63">
        <v>48</v>
      </c>
      <c r="E830" s="66">
        <v>145</v>
      </c>
      <c r="F830" s="65">
        <f t="shared" ca="1" si="21"/>
        <v>6960</v>
      </c>
      <c r="G830" s="5"/>
      <c r="H830" s="5"/>
      <c r="I830" s="5"/>
      <c r="J830" s="5"/>
    </row>
    <row r="831" spans="1:10" ht="13.5" customHeight="1" x14ac:dyDescent="0.2">
      <c r="A831" s="63">
        <v>47131604</v>
      </c>
      <c r="B831" s="64" t="str">
        <f t="shared" ca="1" si="20"/>
        <v>Escobas</v>
      </c>
      <c r="C831" s="63" t="s">
        <v>1449</v>
      </c>
      <c r="D831" s="63">
        <v>72</v>
      </c>
      <c r="E831" s="66">
        <v>145</v>
      </c>
      <c r="F831" s="65">
        <f t="shared" ca="1" si="21"/>
        <v>10440</v>
      </c>
      <c r="G831" s="5"/>
      <c r="H831" s="5"/>
      <c r="I831" s="5"/>
      <c r="J831" s="5"/>
    </row>
    <row r="832" spans="1:10" ht="13.5" customHeight="1" x14ac:dyDescent="0.2">
      <c r="A832" s="63">
        <v>46181504</v>
      </c>
      <c r="B832" s="64" t="str">
        <f t="shared" ca="1" si="20"/>
        <v>Guantes de protección</v>
      </c>
      <c r="C832" s="63" t="s">
        <v>1449</v>
      </c>
      <c r="D832" s="63">
        <v>144</v>
      </c>
      <c r="E832" s="66">
        <v>125</v>
      </c>
      <c r="F832" s="65">
        <f t="shared" ca="1" si="21"/>
        <v>18000</v>
      </c>
      <c r="G832" s="5"/>
      <c r="H832" s="5"/>
      <c r="I832" s="5"/>
      <c r="J832" s="5"/>
    </row>
    <row r="833" spans="1:10" ht="13.5" customHeight="1" x14ac:dyDescent="0.2">
      <c r="A833" s="63">
        <v>47131810</v>
      </c>
      <c r="B833" s="64" t="str">
        <f t="shared" ca="1" si="20"/>
        <v>Productos para el lavaplatos</v>
      </c>
      <c r="C833" s="63" t="s">
        <v>1449</v>
      </c>
      <c r="D833" s="63">
        <v>144</v>
      </c>
      <c r="E833" s="66">
        <v>125</v>
      </c>
      <c r="F833" s="65">
        <f t="shared" ca="1" si="21"/>
        <v>18000</v>
      </c>
      <c r="G833" s="5"/>
      <c r="H833" s="5"/>
      <c r="I833" s="5"/>
      <c r="J833" s="5"/>
    </row>
    <row r="834" spans="1:10" ht="13.5" customHeight="1" x14ac:dyDescent="0.2">
      <c r="A834" s="63">
        <v>47131502</v>
      </c>
      <c r="B834" s="64" t="str">
        <f t="shared" ca="1" si="20"/>
        <v>Pañitos o toallas para limpiar</v>
      </c>
      <c r="C834" s="63" t="s">
        <v>1449</v>
      </c>
      <c r="D834" s="63">
        <v>72</v>
      </c>
      <c r="E834" s="66">
        <v>75</v>
      </c>
      <c r="F834" s="65">
        <f t="shared" ca="1" si="21"/>
        <v>5400</v>
      </c>
      <c r="G834" s="5"/>
      <c r="H834" s="5"/>
      <c r="I834" s="5"/>
      <c r="J834" s="5"/>
    </row>
    <row r="835" spans="1:10" ht="13.5" customHeight="1" x14ac:dyDescent="0.2">
      <c r="A835" s="63">
        <v>27112003</v>
      </c>
      <c r="B835" s="64" t="str">
        <f t="shared" ca="1" si="20"/>
        <v>Rastrillos</v>
      </c>
      <c r="C835" s="63" t="s">
        <v>1449</v>
      </c>
      <c r="D835" s="63">
        <v>24</v>
      </c>
      <c r="E835" s="66">
        <v>500</v>
      </c>
      <c r="F835" s="65">
        <f t="shared" ca="1" si="21"/>
        <v>12000</v>
      </c>
      <c r="G835" s="5"/>
      <c r="H835" s="5"/>
      <c r="I835" s="5"/>
      <c r="J835" s="5"/>
    </row>
    <row r="836" spans="1:10" ht="13.5" customHeight="1" x14ac:dyDescent="0.2">
      <c r="A836" s="63">
        <v>47131611</v>
      </c>
      <c r="B836" s="64" t="str">
        <f t="shared" ca="1" si="20"/>
        <v>Recogedor de basura</v>
      </c>
      <c r="C836" s="63" t="s">
        <v>1449</v>
      </c>
      <c r="D836" s="63">
        <v>48</v>
      </c>
      <c r="E836" s="66">
        <v>100</v>
      </c>
      <c r="F836" s="65">
        <f t="shared" ca="1" si="21"/>
        <v>4800</v>
      </c>
      <c r="G836" s="5"/>
      <c r="H836" s="5"/>
      <c r="I836" s="5"/>
      <c r="J836" s="5"/>
    </row>
    <row r="837" spans="1:10" ht="13.5" customHeight="1" x14ac:dyDescent="0.2">
      <c r="A837" s="63">
        <v>47131601</v>
      </c>
      <c r="B837" s="64" t="str">
        <f t="shared" ca="1" si="20"/>
        <v>Cepillos o recogedores para polvo</v>
      </c>
      <c r="C837" s="63" t="s">
        <v>1449</v>
      </c>
      <c r="D837" s="63">
        <v>48</v>
      </c>
      <c r="E837" s="66">
        <v>450</v>
      </c>
      <c r="F837" s="65">
        <f t="shared" ca="1" si="21"/>
        <v>21600</v>
      </c>
      <c r="G837" s="5"/>
      <c r="H837" s="5"/>
      <c r="I837" s="5"/>
      <c r="J837" s="5"/>
    </row>
    <row r="838" spans="1:10" ht="13.5" customHeight="1" x14ac:dyDescent="0.2">
      <c r="A838" s="63">
        <v>47131708</v>
      </c>
      <c r="B838" s="64" t="str">
        <f t="shared" ca="1" si="20"/>
        <v>Dispensador de papel de seda del cuarto de baño</v>
      </c>
      <c r="C838" s="63" t="s">
        <v>1449</v>
      </c>
      <c r="D838" s="63">
        <v>192</v>
      </c>
      <c r="E838" s="66">
        <v>175</v>
      </c>
      <c r="F838" s="65">
        <f t="shared" ca="1" si="21"/>
        <v>33600</v>
      </c>
      <c r="G838" s="5"/>
      <c r="H838" s="5"/>
      <c r="I838" s="5"/>
      <c r="J838" s="5"/>
    </row>
    <row r="839" spans="1:10" ht="13.5" customHeight="1" x14ac:dyDescent="0.2">
      <c r="A839" s="63">
        <v>47131502</v>
      </c>
      <c r="B839" s="64" t="str">
        <f t="shared" ca="1" si="20"/>
        <v>Pañitos o toallas para limpiar</v>
      </c>
      <c r="C839" s="63" t="s">
        <v>1449</v>
      </c>
      <c r="D839" s="63">
        <v>96</v>
      </c>
      <c r="E839" s="66">
        <v>50</v>
      </c>
      <c r="F839" s="65">
        <f t="shared" ca="1" si="21"/>
        <v>4800</v>
      </c>
      <c r="G839" s="5"/>
      <c r="H839" s="5"/>
      <c r="I839" s="5"/>
      <c r="J839" s="5"/>
    </row>
    <row r="840" spans="1:10" ht="13.5" customHeight="1" x14ac:dyDescent="0.2">
      <c r="A840" s="63">
        <v>47131502</v>
      </c>
      <c r="B840" s="64" t="str">
        <f t="shared" ca="1" si="20"/>
        <v>Pañitos o toallas para limpiar</v>
      </c>
      <c r="C840" s="63" t="s">
        <v>1449</v>
      </c>
      <c r="D840" s="63">
        <v>48</v>
      </c>
      <c r="E840" s="66">
        <v>80</v>
      </c>
      <c r="F840" s="65">
        <f t="shared" ca="1" si="21"/>
        <v>3840</v>
      </c>
      <c r="G840" s="5"/>
      <c r="H840" s="5"/>
      <c r="I840" s="5"/>
      <c r="J840" s="5"/>
    </row>
    <row r="841" spans="1:10" ht="13.5" customHeight="1" x14ac:dyDescent="0.2">
      <c r="A841" s="63">
        <v>47131703</v>
      </c>
      <c r="B841" s="64" t="str">
        <f t="shared" ca="1" si="20"/>
        <v>Receptáculos para residuos sanitarios</v>
      </c>
      <c r="C841" s="63" t="s">
        <v>1449</v>
      </c>
      <c r="D841" s="63">
        <v>24</v>
      </c>
      <c r="E841" s="66">
        <v>710</v>
      </c>
      <c r="F841" s="65">
        <f t="shared" ca="1" si="21"/>
        <v>17040</v>
      </c>
      <c r="G841" s="5"/>
      <c r="H841" s="5"/>
      <c r="I841" s="5"/>
      <c r="J841" s="5"/>
    </row>
    <row r="842" spans="1:10" ht="13.5" customHeight="1" x14ac:dyDescent="0.2">
      <c r="A842" s="63">
        <v>47131703</v>
      </c>
      <c r="B842" s="64" t="str">
        <f t="shared" ca="1" si="20"/>
        <v>Receptáculos para residuos sanitarios</v>
      </c>
      <c r="C842" s="63" t="s">
        <v>1449</v>
      </c>
      <c r="D842" s="63">
        <v>12</v>
      </c>
      <c r="E842" s="66">
        <v>5600</v>
      </c>
      <c r="F842" s="65">
        <f t="shared" ca="1" si="21"/>
        <v>67200</v>
      </c>
      <c r="G842" s="5"/>
      <c r="H842" s="5"/>
      <c r="I842" s="5"/>
      <c r="J842" s="5"/>
    </row>
    <row r="843" spans="1:10" ht="13.5" customHeight="1" x14ac:dyDescent="0.2">
      <c r="A843" s="63">
        <v>47121701</v>
      </c>
      <c r="B843" s="64" t="str">
        <f t="shared" ca="1" si="20"/>
        <v>Bolsas de basura</v>
      </c>
      <c r="C843" s="63" t="s">
        <v>1449</v>
      </c>
      <c r="D843" s="63">
        <v>120</v>
      </c>
      <c r="E843" s="66">
        <v>450</v>
      </c>
      <c r="F843" s="65">
        <f t="shared" ca="1" si="21"/>
        <v>54000</v>
      </c>
      <c r="G843" s="5"/>
      <c r="H843" s="5"/>
      <c r="I843" s="5"/>
      <c r="J843" s="5"/>
    </row>
    <row r="844" spans="1:10" ht="14.1" customHeight="1" x14ac:dyDescent="0.2">
      <c r="A844" s="5"/>
      <c r="B844" s="5"/>
      <c r="C844" s="5"/>
      <c r="D844" s="5"/>
      <c r="E844" s="68" t="s">
        <v>12550</v>
      </c>
      <c r="F844" s="69">
        <f ca="1">SUM(Table3105[MONTO TOTAL ESTIMADO])</f>
        <v>449880</v>
      </c>
      <c r="G844" s="5"/>
      <c r="H844" s="5" t="str">
        <f>C811</f>
        <v>Bienes</v>
      </c>
      <c r="I844" s="5" t="str">
        <f>E811</f>
        <v>MIPYME Mujeres</v>
      </c>
      <c r="J844" s="5" t="str">
        <f>D811</f>
        <v>Compras Menores</v>
      </c>
    </row>
    <row r="845" spans="1:10" ht="14.1" customHeight="1" thickBot="1" x14ac:dyDescent="0.3"/>
    <row r="846" spans="1:10" ht="33.75" customHeight="1" thickBot="1" x14ac:dyDescent="0.25">
      <c r="A846" s="59" t="s">
        <v>16382</v>
      </c>
      <c r="B846" s="59" t="s">
        <v>161</v>
      </c>
      <c r="C846" s="59" t="s">
        <v>11724</v>
      </c>
      <c r="D846" s="59" t="s">
        <v>14377</v>
      </c>
      <c r="E846" s="59" t="s">
        <v>10962</v>
      </c>
      <c r="F846" s="59" t="s">
        <v>11095</v>
      </c>
      <c r="G846" s="5"/>
      <c r="H846" s="5"/>
      <c r="I846" s="5"/>
      <c r="J846" s="5"/>
    </row>
    <row r="847" spans="1:10" ht="13.5" customHeight="1" thickBot="1" x14ac:dyDescent="0.25">
      <c r="A847" s="61" t="s">
        <v>18912</v>
      </c>
      <c r="B847" s="61" t="s">
        <v>18880</v>
      </c>
      <c r="C847" s="61" t="s">
        <v>17798</v>
      </c>
      <c r="D847" s="61" t="s">
        <v>17483</v>
      </c>
      <c r="E847" s="61" t="s">
        <v>6033</v>
      </c>
      <c r="F847" s="61"/>
      <c r="G847" s="5"/>
      <c r="H847" s="5"/>
      <c r="I847" s="5"/>
      <c r="J847" s="5"/>
    </row>
    <row r="848" spans="1:10" ht="14.1" customHeight="1" thickBot="1" x14ac:dyDescent="0.25">
      <c r="A848" s="74" t="s">
        <v>14827</v>
      </c>
      <c r="B848" s="62" t="s">
        <v>8529</v>
      </c>
      <c r="C848" s="71">
        <v>45385</v>
      </c>
      <c r="D848" s="74" t="s">
        <v>9386</v>
      </c>
      <c r="E848" s="62" t="s">
        <v>13093</v>
      </c>
      <c r="F848" s="61" t="s">
        <v>3080</v>
      </c>
      <c r="G848" s="5"/>
      <c r="H848" s="5"/>
      <c r="I848" s="5"/>
      <c r="J848" s="5"/>
    </row>
    <row r="849" spans="1:10" ht="14.1" customHeight="1" thickBot="1" x14ac:dyDescent="0.25">
      <c r="A849" s="75"/>
      <c r="B849" s="62" t="s">
        <v>1786</v>
      </c>
      <c r="C849" s="60">
        <f>IF(C848="","",IF(AND(MONTH(C848)&gt;=1,MONTH(C848)&lt;=3),1,IF(AND(MONTH(C848)&gt;=4,MONTH(C848)&lt;=6),2,IF(AND(MONTH(C848)&gt;=7,MONTH(C848)&lt;=9),3,4))))</f>
        <v>2</v>
      </c>
      <c r="D849" s="75"/>
      <c r="E849" s="62" t="s">
        <v>2417</v>
      </c>
      <c r="F849" s="61" t="s">
        <v>11112</v>
      </c>
      <c r="G849" s="5"/>
      <c r="H849" s="5"/>
      <c r="I849" s="5"/>
      <c r="J849" s="5"/>
    </row>
    <row r="850" spans="1:10" ht="14.1" customHeight="1" thickBot="1" x14ac:dyDescent="0.25">
      <c r="A850" s="75"/>
      <c r="B850" s="62" t="s">
        <v>12942</v>
      </c>
      <c r="C850" s="71">
        <v>45390</v>
      </c>
      <c r="D850" s="75"/>
      <c r="E850" s="62" t="s">
        <v>3073</v>
      </c>
      <c r="F850" s="61" t="s">
        <v>11112</v>
      </c>
      <c r="G850" s="5"/>
      <c r="H850" s="5"/>
      <c r="I850" s="5"/>
      <c r="J850" s="5"/>
    </row>
    <row r="851" spans="1:10" ht="14.1" customHeight="1" thickBot="1" x14ac:dyDescent="0.25">
      <c r="A851" s="75"/>
      <c r="B851" s="62" t="s">
        <v>1786</v>
      </c>
      <c r="C851" s="60">
        <f>IF(C850="","",IF(AND(MONTH(C850)&gt;=1,MONTH(C850)&lt;=3),1,IF(AND(MONTH(C850)&gt;=4,MONTH(C850)&lt;=6),2,IF(AND(MONTH(C850)&gt;=7,MONTH(C850)&lt;=9),3,4))))</f>
        <v>2</v>
      </c>
      <c r="D851" s="75"/>
      <c r="E851" s="62" t="s">
        <v>13192</v>
      </c>
      <c r="F851" s="61" t="s">
        <v>11112</v>
      </c>
      <c r="G851" s="5"/>
      <c r="H851" s="5"/>
      <c r="I851" s="5"/>
      <c r="J851" s="5"/>
    </row>
    <row r="852" spans="1:10" ht="14.1" customHeight="1" thickBot="1" x14ac:dyDescent="0.25">
      <c r="A852" s="5"/>
      <c r="B852" s="5"/>
      <c r="C852" s="5"/>
      <c r="D852" s="5"/>
      <c r="E852" s="5"/>
      <c r="F852" s="5"/>
      <c r="G852" s="5"/>
      <c r="H852" s="5"/>
      <c r="I852" s="5"/>
      <c r="J852" s="5"/>
    </row>
    <row r="853" spans="1:10" ht="14.1" customHeight="1" thickBot="1" x14ac:dyDescent="0.25">
      <c r="A853" s="67" t="s">
        <v>15735</v>
      </c>
      <c r="B853" s="67" t="s">
        <v>16146</v>
      </c>
      <c r="C853" s="67" t="s">
        <v>15641</v>
      </c>
      <c r="D853" s="67" t="s">
        <v>15251</v>
      </c>
      <c r="E853" s="67" t="s">
        <v>6932</v>
      </c>
      <c r="F853" s="67" t="s">
        <v>15280</v>
      </c>
      <c r="G853" s="5"/>
      <c r="H853" s="5"/>
      <c r="I853" s="5"/>
      <c r="J853" s="5"/>
    </row>
    <row r="854" spans="1:10" ht="14.1" customHeight="1" x14ac:dyDescent="0.2">
      <c r="A854" s="63">
        <v>40141742</v>
      </c>
      <c r="B854" s="64" t="str">
        <f t="shared" ref="B854:B879" ca="1" si="22">IFERROR(INDEX(UNSPSCDes,MATCH(INDIRECT(ADDRESS(ROW(),COLUMN()-1,4)),UNSPSCCode,0)),"")</f>
        <v>Atomizadores</v>
      </c>
      <c r="C854" s="63" t="s">
        <v>1449</v>
      </c>
      <c r="D854" s="63">
        <v>48</v>
      </c>
      <c r="E854" s="66">
        <v>50</v>
      </c>
      <c r="F854" s="65">
        <f t="shared" ref="F854:F879" ca="1" si="23">INDIRECT(ADDRESS(ROW(),COLUMN()-2,4))*INDIRECT(ADDRESS(ROW(),COLUMN()-1,4))</f>
        <v>2400</v>
      </c>
      <c r="G854" s="5"/>
      <c r="H854" s="5"/>
      <c r="I854" s="5"/>
      <c r="J854" s="5"/>
    </row>
    <row r="855" spans="1:10" ht="13.5" customHeight="1" x14ac:dyDescent="0.2">
      <c r="A855" s="63">
        <v>47131603</v>
      </c>
      <c r="B855" s="64" t="str">
        <f t="shared" ca="1" si="22"/>
        <v>Esponjas</v>
      </c>
      <c r="C855" s="63" t="s">
        <v>1449</v>
      </c>
      <c r="D855" s="63">
        <v>72</v>
      </c>
      <c r="E855" s="66">
        <v>20</v>
      </c>
      <c r="F855" s="65">
        <f t="shared" ca="1" si="23"/>
        <v>1440</v>
      </c>
      <c r="G855" s="5"/>
      <c r="H855" s="5"/>
      <c r="I855" s="5"/>
      <c r="J855" s="5"/>
    </row>
    <row r="856" spans="1:10" ht="13.5" customHeight="1" x14ac:dyDescent="0.2">
      <c r="A856" s="63">
        <v>47131602</v>
      </c>
      <c r="B856" s="64" t="str">
        <f t="shared" ca="1" si="22"/>
        <v>Almohadillas para restregar</v>
      </c>
      <c r="C856" s="63" t="s">
        <v>1449</v>
      </c>
      <c r="D856" s="63">
        <v>96</v>
      </c>
      <c r="E856" s="66">
        <v>20</v>
      </c>
      <c r="F856" s="65">
        <f t="shared" ca="1" si="23"/>
        <v>1920</v>
      </c>
      <c r="G856" s="5"/>
      <c r="H856" s="5"/>
      <c r="I856" s="5"/>
      <c r="J856" s="5"/>
    </row>
    <row r="857" spans="1:10" ht="13.5" customHeight="1" x14ac:dyDescent="0.2">
      <c r="A857" s="63">
        <v>41121813</v>
      </c>
      <c r="B857" s="64" t="str">
        <f t="shared" ca="1" si="22"/>
        <v>Cubetas</v>
      </c>
      <c r="C857" s="63" t="s">
        <v>1449</v>
      </c>
      <c r="D857" s="63">
        <v>48</v>
      </c>
      <c r="E857" s="66">
        <v>375</v>
      </c>
      <c r="F857" s="65">
        <f t="shared" ca="1" si="23"/>
        <v>18000</v>
      </c>
      <c r="G857" s="5"/>
      <c r="H857" s="5"/>
      <c r="I857" s="5"/>
      <c r="J857" s="5"/>
    </row>
    <row r="858" spans="1:10" ht="13.5" customHeight="1" x14ac:dyDescent="0.2">
      <c r="A858" s="63">
        <v>47131807</v>
      </c>
      <c r="B858" s="64" t="str">
        <f t="shared" ca="1" si="22"/>
        <v>Blanqueadores</v>
      </c>
      <c r="C858" s="63" t="s">
        <v>1449</v>
      </c>
      <c r="D858" s="63">
        <v>240</v>
      </c>
      <c r="E858" s="66">
        <v>70</v>
      </c>
      <c r="F858" s="65">
        <f t="shared" ca="1" si="23"/>
        <v>16800</v>
      </c>
      <c r="G858" s="5"/>
      <c r="H858" s="5"/>
      <c r="I858" s="5"/>
      <c r="J858" s="5"/>
    </row>
    <row r="859" spans="1:10" ht="13.5" customHeight="1" x14ac:dyDescent="0.2">
      <c r="A859" s="63">
        <v>47121701</v>
      </c>
      <c r="B859" s="64" t="str">
        <f t="shared" ca="1" si="22"/>
        <v>Bolsas de basura</v>
      </c>
      <c r="C859" s="63" t="s">
        <v>1449</v>
      </c>
      <c r="D859" s="63">
        <v>120</v>
      </c>
      <c r="E859" s="66">
        <v>225</v>
      </c>
      <c r="F859" s="65">
        <f t="shared" ca="1" si="23"/>
        <v>27000</v>
      </c>
      <c r="G859" s="5"/>
      <c r="H859" s="5"/>
      <c r="I859" s="5"/>
      <c r="J859" s="5"/>
    </row>
    <row r="860" spans="1:10" ht="13.5" customHeight="1" x14ac:dyDescent="0.2">
      <c r="A860" s="63">
        <v>47121701</v>
      </c>
      <c r="B860" s="64" t="str">
        <f t="shared" ca="1" si="22"/>
        <v>Bolsas de basura</v>
      </c>
      <c r="C860" s="63" t="s">
        <v>1449</v>
      </c>
      <c r="D860" s="63">
        <v>120</v>
      </c>
      <c r="E860" s="66">
        <v>300</v>
      </c>
      <c r="F860" s="65">
        <f t="shared" ca="1" si="23"/>
        <v>36000</v>
      </c>
      <c r="G860" s="5"/>
      <c r="H860" s="5"/>
      <c r="I860" s="5"/>
      <c r="J860" s="5"/>
    </row>
    <row r="861" spans="1:10" ht="13.5" customHeight="1" x14ac:dyDescent="0.2">
      <c r="A861" s="63">
        <v>47131605</v>
      </c>
      <c r="B861" s="64" t="str">
        <f t="shared" ca="1" si="22"/>
        <v>Cepillos de limpieza</v>
      </c>
      <c r="C861" s="63" t="s">
        <v>1449</v>
      </c>
      <c r="D861" s="63">
        <v>60</v>
      </c>
      <c r="E861" s="66">
        <v>40</v>
      </c>
      <c r="F861" s="65">
        <f t="shared" ca="1" si="23"/>
        <v>2400</v>
      </c>
      <c r="G861" s="5"/>
      <c r="H861" s="5"/>
      <c r="I861" s="5"/>
      <c r="J861" s="5"/>
    </row>
    <row r="862" spans="1:10" ht="13.5" customHeight="1" x14ac:dyDescent="0.2">
      <c r="A862" s="63">
        <v>47121702</v>
      </c>
      <c r="B862" s="64" t="str">
        <f t="shared" ca="1" si="22"/>
        <v>Contenedores de desperdicios o revestimientos rígidos</v>
      </c>
      <c r="C862" s="63" t="s">
        <v>1449</v>
      </c>
      <c r="D862" s="63">
        <v>48</v>
      </c>
      <c r="E862" s="66">
        <v>200</v>
      </c>
      <c r="F862" s="65">
        <f t="shared" ca="1" si="23"/>
        <v>9600</v>
      </c>
      <c r="G862" s="5"/>
      <c r="H862" s="5"/>
      <c r="I862" s="5"/>
      <c r="J862" s="5"/>
    </row>
    <row r="863" spans="1:10" ht="13.5" customHeight="1" x14ac:dyDescent="0.2">
      <c r="A863" s="63">
        <v>47131803</v>
      </c>
      <c r="B863" s="64" t="str">
        <f t="shared" ca="1" si="22"/>
        <v>Desinfectantes para uso doméstico</v>
      </c>
      <c r="C863" s="63" t="s">
        <v>1449</v>
      </c>
      <c r="D863" s="63">
        <v>144</v>
      </c>
      <c r="E863" s="66">
        <v>100</v>
      </c>
      <c r="F863" s="65">
        <f t="shared" ca="1" si="23"/>
        <v>14400</v>
      </c>
      <c r="G863" s="5"/>
      <c r="H863" s="5"/>
      <c r="I863" s="5"/>
      <c r="J863" s="5"/>
    </row>
    <row r="864" spans="1:10" ht="13.5" customHeight="1" x14ac:dyDescent="0.2">
      <c r="A864" s="63">
        <v>47131602</v>
      </c>
      <c r="B864" s="64" t="str">
        <f t="shared" ca="1" si="22"/>
        <v>Almohadillas para restregar</v>
      </c>
      <c r="C864" s="63" t="s">
        <v>1449</v>
      </c>
      <c r="D864" s="63">
        <v>96</v>
      </c>
      <c r="E864" s="66">
        <v>50</v>
      </c>
      <c r="F864" s="65">
        <f t="shared" ca="1" si="23"/>
        <v>4800</v>
      </c>
      <c r="G864" s="5"/>
      <c r="H864" s="5"/>
      <c r="I864" s="5"/>
      <c r="J864" s="5"/>
    </row>
    <row r="865" spans="1:10" ht="13.5" customHeight="1" x14ac:dyDescent="0.2">
      <c r="A865" s="63">
        <v>47131604</v>
      </c>
      <c r="B865" s="64" t="str">
        <f t="shared" ca="1" si="22"/>
        <v>Escobas</v>
      </c>
      <c r="C865" s="63" t="s">
        <v>1449</v>
      </c>
      <c r="D865" s="63">
        <v>288</v>
      </c>
      <c r="E865" s="66">
        <v>130</v>
      </c>
      <c r="F865" s="65">
        <f t="shared" ca="1" si="23"/>
        <v>37440</v>
      </c>
      <c r="G865" s="5"/>
      <c r="H865" s="5"/>
      <c r="I865" s="5"/>
      <c r="J865" s="5"/>
    </row>
    <row r="866" spans="1:10" ht="13.5" customHeight="1" x14ac:dyDescent="0.2">
      <c r="A866" s="63">
        <v>47131608</v>
      </c>
      <c r="B866" s="64" t="str">
        <f t="shared" ca="1" si="22"/>
        <v>Cepillos de baño</v>
      </c>
      <c r="C866" s="63" t="s">
        <v>1449</v>
      </c>
      <c r="D866" s="63">
        <v>48</v>
      </c>
      <c r="E866" s="66">
        <v>145</v>
      </c>
      <c r="F866" s="65">
        <f t="shared" ca="1" si="23"/>
        <v>6960</v>
      </c>
      <c r="G866" s="5"/>
      <c r="H866" s="5"/>
      <c r="I866" s="5"/>
      <c r="J866" s="5"/>
    </row>
    <row r="867" spans="1:10" ht="13.5" customHeight="1" x14ac:dyDescent="0.2">
      <c r="A867" s="63">
        <v>47131604</v>
      </c>
      <c r="B867" s="64" t="str">
        <f t="shared" ca="1" si="22"/>
        <v>Escobas</v>
      </c>
      <c r="C867" s="63" t="s">
        <v>1449</v>
      </c>
      <c r="D867" s="63">
        <v>72</v>
      </c>
      <c r="E867" s="66">
        <v>145</v>
      </c>
      <c r="F867" s="65">
        <f t="shared" ca="1" si="23"/>
        <v>10440</v>
      </c>
      <c r="G867" s="5"/>
      <c r="H867" s="5"/>
      <c r="I867" s="5"/>
      <c r="J867" s="5"/>
    </row>
    <row r="868" spans="1:10" ht="13.5" customHeight="1" x14ac:dyDescent="0.2">
      <c r="A868" s="63">
        <v>46181504</v>
      </c>
      <c r="B868" s="64" t="str">
        <f t="shared" ca="1" si="22"/>
        <v>Guantes de protección</v>
      </c>
      <c r="C868" s="63" t="s">
        <v>1449</v>
      </c>
      <c r="D868" s="63">
        <v>144</v>
      </c>
      <c r="E868" s="66">
        <v>125</v>
      </c>
      <c r="F868" s="65">
        <f t="shared" ca="1" si="23"/>
        <v>18000</v>
      </c>
      <c r="G868" s="5"/>
      <c r="H868" s="5"/>
      <c r="I868" s="5"/>
      <c r="J868" s="5"/>
    </row>
    <row r="869" spans="1:10" ht="13.5" customHeight="1" x14ac:dyDescent="0.2">
      <c r="A869" s="63">
        <v>47131810</v>
      </c>
      <c r="B869" s="64" t="str">
        <f t="shared" ca="1" si="22"/>
        <v>Productos para el lavaplatos</v>
      </c>
      <c r="C869" s="63" t="s">
        <v>1449</v>
      </c>
      <c r="D869" s="63">
        <v>144</v>
      </c>
      <c r="E869" s="66">
        <v>125</v>
      </c>
      <c r="F869" s="65">
        <f t="shared" ca="1" si="23"/>
        <v>18000</v>
      </c>
      <c r="G869" s="5"/>
      <c r="H869" s="5"/>
      <c r="I869" s="5"/>
      <c r="J869" s="5"/>
    </row>
    <row r="870" spans="1:10" ht="13.5" customHeight="1" x14ac:dyDescent="0.2">
      <c r="A870" s="63">
        <v>47131502</v>
      </c>
      <c r="B870" s="64" t="str">
        <f t="shared" ca="1" si="22"/>
        <v>Pañitos o toallas para limpiar</v>
      </c>
      <c r="C870" s="63" t="s">
        <v>1449</v>
      </c>
      <c r="D870" s="63">
        <v>72</v>
      </c>
      <c r="E870" s="66">
        <v>75</v>
      </c>
      <c r="F870" s="65">
        <f t="shared" ca="1" si="23"/>
        <v>5400</v>
      </c>
      <c r="G870" s="5"/>
      <c r="H870" s="5"/>
      <c r="I870" s="5"/>
      <c r="J870" s="5"/>
    </row>
    <row r="871" spans="1:10" ht="13.5" customHeight="1" x14ac:dyDescent="0.2">
      <c r="A871" s="63">
        <v>27112003</v>
      </c>
      <c r="B871" s="64" t="str">
        <f t="shared" ca="1" si="22"/>
        <v>Rastrillos</v>
      </c>
      <c r="C871" s="63" t="s">
        <v>1449</v>
      </c>
      <c r="D871" s="63">
        <v>24</v>
      </c>
      <c r="E871" s="66">
        <v>500</v>
      </c>
      <c r="F871" s="65">
        <f t="shared" ca="1" si="23"/>
        <v>12000</v>
      </c>
      <c r="G871" s="5"/>
      <c r="H871" s="5"/>
      <c r="I871" s="5"/>
      <c r="J871" s="5"/>
    </row>
    <row r="872" spans="1:10" ht="13.5" customHeight="1" x14ac:dyDescent="0.2">
      <c r="A872" s="63">
        <v>47131611</v>
      </c>
      <c r="B872" s="64" t="str">
        <f t="shared" ca="1" si="22"/>
        <v>Recogedor de basura</v>
      </c>
      <c r="C872" s="63" t="s">
        <v>1449</v>
      </c>
      <c r="D872" s="63">
        <v>48</v>
      </c>
      <c r="E872" s="66">
        <v>100</v>
      </c>
      <c r="F872" s="65">
        <f t="shared" ca="1" si="23"/>
        <v>4800</v>
      </c>
      <c r="G872" s="5"/>
      <c r="H872" s="5"/>
      <c r="I872" s="5"/>
      <c r="J872" s="5"/>
    </row>
    <row r="873" spans="1:10" ht="13.5" customHeight="1" x14ac:dyDescent="0.2">
      <c r="A873" s="63">
        <v>47131601</v>
      </c>
      <c r="B873" s="64" t="str">
        <f t="shared" ca="1" si="22"/>
        <v>Cepillos o recogedores para polvo</v>
      </c>
      <c r="C873" s="63" t="s">
        <v>1449</v>
      </c>
      <c r="D873" s="63">
        <v>48</v>
      </c>
      <c r="E873" s="66">
        <v>450</v>
      </c>
      <c r="F873" s="65">
        <f t="shared" ca="1" si="23"/>
        <v>21600</v>
      </c>
      <c r="G873" s="5"/>
      <c r="H873" s="5"/>
      <c r="I873" s="5"/>
      <c r="J873" s="5"/>
    </row>
    <row r="874" spans="1:10" ht="13.5" customHeight="1" x14ac:dyDescent="0.2">
      <c r="A874" s="63">
        <v>47131708</v>
      </c>
      <c r="B874" s="64" t="str">
        <f t="shared" ca="1" si="22"/>
        <v>Dispensador de papel de seda del cuarto de baño</v>
      </c>
      <c r="C874" s="63" t="s">
        <v>1449</v>
      </c>
      <c r="D874" s="63">
        <v>192</v>
      </c>
      <c r="E874" s="66">
        <v>175</v>
      </c>
      <c r="F874" s="65">
        <f t="shared" ca="1" si="23"/>
        <v>33600</v>
      </c>
      <c r="G874" s="5"/>
      <c r="H874" s="5"/>
      <c r="I874" s="5"/>
      <c r="J874" s="5"/>
    </row>
    <row r="875" spans="1:10" ht="13.5" customHeight="1" x14ac:dyDescent="0.2">
      <c r="A875" s="63">
        <v>47131502</v>
      </c>
      <c r="B875" s="64" t="str">
        <f t="shared" ca="1" si="22"/>
        <v>Pañitos o toallas para limpiar</v>
      </c>
      <c r="C875" s="63" t="s">
        <v>1449</v>
      </c>
      <c r="D875" s="63">
        <v>96</v>
      </c>
      <c r="E875" s="66">
        <v>50</v>
      </c>
      <c r="F875" s="65">
        <f t="shared" ca="1" si="23"/>
        <v>4800</v>
      </c>
      <c r="G875" s="5"/>
      <c r="H875" s="5"/>
      <c r="I875" s="5"/>
      <c r="J875" s="5"/>
    </row>
    <row r="876" spans="1:10" ht="13.5" customHeight="1" x14ac:dyDescent="0.2">
      <c r="A876" s="63">
        <v>47131502</v>
      </c>
      <c r="B876" s="64" t="str">
        <f t="shared" ca="1" si="22"/>
        <v>Pañitos o toallas para limpiar</v>
      </c>
      <c r="C876" s="63" t="s">
        <v>1449</v>
      </c>
      <c r="D876" s="63">
        <v>48</v>
      </c>
      <c r="E876" s="66">
        <v>80</v>
      </c>
      <c r="F876" s="65">
        <f t="shared" ca="1" si="23"/>
        <v>3840</v>
      </c>
      <c r="G876" s="5"/>
      <c r="H876" s="5"/>
      <c r="I876" s="5"/>
      <c r="J876" s="5"/>
    </row>
    <row r="877" spans="1:10" ht="13.5" customHeight="1" x14ac:dyDescent="0.2">
      <c r="A877" s="63">
        <v>47131703</v>
      </c>
      <c r="B877" s="64" t="str">
        <f t="shared" ca="1" si="22"/>
        <v>Receptáculos para residuos sanitarios</v>
      </c>
      <c r="C877" s="63" t="s">
        <v>1449</v>
      </c>
      <c r="D877" s="63">
        <v>24</v>
      </c>
      <c r="E877" s="66">
        <v>710</v>
      </c>
      <c r="F877" s="65">
        <f t="shared" ca="1" si="23"/>
        <v>17040</v>
      </c>
      <c r="G877" s="5"/>
      <c r="H877" s="5"/>
      <c r="I877" s="5"/>
      <c r="J877" s="5"/>
    </row>
    <row r="878" spans="1:10" ht="13.5" customHeight="1" x14ac:dyDescent="0.2">
      <c r="A878" s="63">
        <v>47131703</v>
      </c>
      <c r="B878" s="64" t="str">
        <f t="shared" ca="1" si="22"/>
        <v>Receptáculos para residuos sanitarios</v>
      </c>
      <c r="C878" s="63" t="s">
        <v>1449</v>
      </c>
      <c r="D878" s="63">
        <v>12</v>
      </c>
      <c r="E878" s="66">
        <v>5600</v>
      </c>
      <c r="F878" s="65">
        <f t="shared" ca="1" si="23"/>
        <v>67200</v>
      </c>
      <c r="G878" s="5"/>
      <c r="H878" s="5"/>
      <c r="I878" s="5"/>
      <c r="J878" s="5"/>
    </row>
    <row r="879" spans="1:10" ht="13.5" customHeight="1" x14ac:dyDescent="0.2">
      <c r="A879" s="63">
        <v>47121701</v>
      </c>
      <c r="B879" s="64" t="str">
        <f t="shared" ca="1" si="22"/>
        <v>Bolsas de basura</v>
      </c>
      <c r="C879" s="63" t="s">
        <v>1449</v>
      </c>
      <c r="D879" s="63">
        <v>120</v>
      </c>
      <c r="E879" s="66">
        <v>450</v>
      </c>
      <c r="F879" s="65">
        <f t="shared" ca="1" si="23"/>
        <v>54000</v>
      </c>
      <c r="G879" s="5"/>
      <c r="H879" s="5"/>
      <c r="I879" s="5"/>
      <c r="J879" s="5"/>
    </row>
    <row r="880" spans="1:10" ht="14.1" customHeight="1" x14ac:dyDescent="0.2">
      <c r="A880" s="5"/>
      <c r="B880" s="5"/>
      <c r="C880" s="5"/>
      <c r="D880" s="5"/>
      <c r="E880" s="68" t="s">
        <v>12550</v>
      </c>
      <c r="F880" s="69">
        <f ca="1">SUM(Table3106[MONTO TOTAL ESTIMADO])</f>
        <v>449880</v>
      </c>
      <c r="G880" s="5"/>
      <c r="H880" s="5" t="str">
        <f>C847</f>
        <v>Bienes</v>
      </c>
      <c r="I880" s="5" t="str">
        <f>E847</f>
        <v>MIPYME Mujeres</v>
      </c>
      <c r="J880" s="5" t="str">
        <f>D847</f>
        <v>Compras Menores</v>
      </c>
    </row>
    <row r="881" spans="1:10" ht="14.1" customHeight="1" thickBot="1" x14ac:dyDescent="0.3"/>
    <row r="882" spans="1:10" ht="33.75" customHeight="1" thickBot="1" x14ac:dyDescent="0.25">
      <c r="A882" s="59" t="s">
        <v>16382</v>
      </c>
      <c r="B882" s="59" t="s">
        <v>161</v>
      </c>
      <c r="C882" s="59" t="s">
        <v>11724</v>
      </c>
      <c r="D882" s="59" t="s">
        <v>14377</v>
      </c>
      <c r="E882" s="59" t="s">
        <v>10962</v>
      </c>
      <c r="F882" s="59" t="s">
        <v>11095</v>
      </c>
      <c r="G882" s="5"/>
      <c r="H882" s="5"/>
      <c r="I882" s="5"/>
      <c r="J882" s="5"/>
    </row>
    <row r="883" spans="1:10" ht="13.5" customHeight="1" thickBot="1" x14ac:dyDescent="0.25">
      <c r="A883" s="61" t="s">
        <v>18913</v>
      </c>
      <c r="B883" s="61" t="s">
        <v>18898</v>
      </c>
      <c r="C883" s="61" t="s">
        <v>17798</v>
      </c>
      <c r="D883" s="61" t="s">
        <v>10171</v>
      </c>
      <c r="E883" s="61" t="s">
        <v>8855</v>
      </c>
      <c r="F883" s="61"/>
      <c r="G883" s="5"/>
      <c r="H883" s="5"/>
      <c r="I883" s="5"/>
      <c r="J883" s="5"/>
    </row>
    <row r="884" spans="1:10" ht="14.1" customHeight="1" thickBot="1" x14ac:dyDescent="0.25">
      <c r="A884" s="74" t="s">
        <v>14827</v>
      </c>
      <c r="B884" s="62" t="s">
        <v>8529</v>
      </c>
      <c r="C884" s="71">
        <v>45385</v>
      </c>
      <c r="D884" s="74" t="s">
        <v>9386</v>
      </c>
      <c r="E884" s="62" t="s">
        <v>13093</v>
      </c>
      <c r="F884" s="61" t="s">
        <v>3080</v>
      </c>
      <c r="G884" s="5"/>
      <c r="H884" s="5"/>
      <c r="I884" s="5"/>
      <c r="J884" s="5"/>
    </row>
    <row r="885" spans="1:10" ht="14.1" customHeight="1" thickBot="1" x14ac:dyDescent="0.25">
      <c r="A885" s="75"/>
      <c r="B885" s="62" t="s">
        <v>1786</v>
      </c>
      <c r="C885" s="60">
        <f>IF(C884="","",IF(AND(MONTH(C884)&gt;=1,MONTH(C884)&lt;=3),1,IF(AND(MONTH(C884)&gt;=4,MONTH(C884)&lt;=6),2,IF(AND(MONTH(C884)&gt;=7,MONTH(C884)&lt;=9),3,4))))</f>
        <v>2</v>
      </c>
      <c r="D885" s="75"/>
      <c r="E885" s="62" t="s">
        <v>2417</v>
      </c>
      <c r="F885" s="61" t="s">
        <v>11112</v>
      </c>
      <c r="G885" s="5"/>
      <c r="H885" s="5"/>
      <c r="I885" s="5"/>
      <c r="J885" s="5"/>
    </row>
    <row r="886" spans="1:10" ht="14.1" customHeight="1" thickBot="1" x14ac:dyDescent="0.25">
      <c r="A886" s="75"/>
      <c r="B886" s="62" t="s">
        <v>12942</v>
      </c>
      <c r="C886" s="71">
        <v>45385</v>
      </c>
      <c r="D886" s="75"/>
      <c r="E886" s="62" t="s">
        <v>3073</v>
      </c>
      <c r="F886" s="61" t="s">
        <v>11112</v>
      </c>
      <c r="G886" s="5"/>
      <c r="H886" s="5"/>
      <c r="I886" s="5"/>
      <c r="J886" s="5"/>
    </row>
    <row r="887" spans="1:10" ht="14.1" customHeight="1" thickBot="1" x14ac:dyDescent="0.25">
      <c r="A887" s="75"/>
      <c r="B887" s="62" t="s">
        <v>1786</v>
      </c>
      <c r="C887" s="60">
        <f>IF(C886="","",IF(AND(MONTH(C886)&gt;=1,MONTH(C886)&lt;=3),1,IF(AND(MONTH(C886)&gt;=4,MONTH(C886)&lt;=6),2,IF(AND(MONTH(C886)&gt;=7,MONTH(C886)&lt;=9),3,4))))</f>
        <v>2</v>
      </c>
      <c r="D887" s="75"/>
      <c r="E887" s="62" t="s">
        <v>13192</v>
      </c>
      <c r="F887" s="61" t="s">
        <v>11112</v>
      </c>
      <c r="G887" s="5"/>
      <c r="H887" s="5"/>
      <c r="I887" s="5"/>
      <c r="J887" s="5"/>
    </row>
    <row r="888" spans="1:10" ht="14.1" customHeight="1" thickBot="1" x14ac:dyDescent="0.25">
      <c r="A888" s="5"/>
      <c r="B888" s="5"/>
      <c r="C888" s="5"/>
      <c r="D888" s="5"/>
      <c r="E888" s="5"/>
      <c r="F888" s="5"/>
      <c r="G888" s="5"/>
      <c r="H888" s="5"/>
      <c r="I888" s="5"/>
      <c r="J888" s="5"/>
    </row>
    <row r="889" spans="1:10" ht="14.1" customHeight="1" thickBot="1" x14ac:dyDescent="0.25">
      <c r="A889" s="67" t="s">
        <v>15735</v>
      </c>
      <c r="B889" s="67" t="s">
        <v>16146</v>
      </c>
      <c r="C889" s="67" t="s">
        <v>15641</v>
      </c>
      <c r="D889" s="67" t="s">
        <v>15251</v>
      </c>
      <c r="E889" s="67" t="s">
        <v>6932</v>
      </c>
      <c r="F889" s="67" t="s">
        <v>15280</v>
      </c>
      <c r="G889" s="5"/>
      <c r="H889" s="5"/>
      <c r="I889" s="5"/>
      <c r="J889" s="5"/>
    </row>
    <row r="890" spans="1:10" ht="13.5" customHeight="1" x14ac:dyDescent="0.2">
      <c r="A890" s="63">
        <v>47121804</v>
      </c>
      <c r="B890" s="64" t="str">
        <f t="shared" ref="B890:B895" ca="1" si="24">IFERROR(INDEX(UNSPSCDes,MATCH(INDIRECT(ADDRESS(ROW(),COLUMN()-1,4)),UNSPSCCode,0)),"")</f>
        <v>Baldes para limpieza</v>
      </c>
      <c r="C890" s="63" t="s">
        <v>1449</v>
      </c>
      <c r="D890" s="63">
        <v>20</v>
      </c>
      <c r="E890" s="66">
        <v>250</v>
      </c>
      <c r="F890" s="65">
        <f t="shared" ref="F890:F895" ca="1" si="25">INDIRECT(ADDRESS(ROW(),COLUMN()-2,4))*INDIRECT(ADDRESS(ROW(),COLUMN()-1,4))</f>
        <v>5000</v>
      </c>
      <c r="G890" s="5"/>
      <c r="H890" s="5"/>
      <c r="I890" s="5"/>
      <c r="J890" s="5"/>
    </row>
    <row r="891" spans="1:10" ht="13.5" customHeight="1" x14ac:dyDescent="0.2">
      <c r="A891" s="63">
        <v>47121807</v>
      </c>
      <c r="B891" s="64" t="str">
        <f t="shared" ca="1" si="24"/>
        <v>Émbolo del lavaplatos o inodoro</v>
      </c>
      <c r="C891" s="63" t="s">
        <v>1449</v>
      </c>
      <c r="D891" s="63">
        <v>20</v>
      </c>
      <c r="E891" s="66">
        <v>100</v>
      </c>
      <c r="F891" s="65">
        <f t="shared" ca="1" si="25"/>
        <v>2000</v>
      </c>
      <c r="G891" s="5"/>
      <c r="H891" s="5"/>
      <c r="I891" s="5"/>
      <c r="J891" s="5"/>
    </row>
    <row r="892" spans="1:10" ht="13.5" customHeight="1" x14ac:dyDescent="0.2">
      <c r="A892" s="63">
        <v>47131603</v>
      </c>
      <c r="B892" s="64" t="str">
        <f t="shared" ca="1" si="24"/>
        <v>Esponjas</v>
      </c>
      <c r="C892" s="63" t="s">
        <v>1449</v>
      </c>
      <c r="D892" s="63">
        <v>80</v>
      </c>
      <c r="E892" s="66">
        <v>20</v>
      </c>
      <c r="F892" s="65">
        <f t="shared" ca="1" si="25"/>
        <v>1600</v>
      </c>
      <c r="G892" s="5"/>
      <c r="H892" s="5"/>
      <c r="I892" s="5"/>
      <c r="J892" s="5"/>
    </row>
    <row r="893" spans="1:10" ht="13.5" customHeight="1" x14ac:dyDescent="0.2">
      <c r="A893" s="63">
        <v>47131618</v>
      </c>
      <c r="B893" s="64" t="str">
        <f t="shared" ca="1" si="24"/>
        <v>Traperos húmedos</v>
      </c>
      <c r="C893" s="63" t="s">
        <v>1449</v>
      </c>
      <c r="D893" s="63">
        <v>60</v>
      </c>
      <c r="E893" s="66">
        <v>300</v>
      </c>
      <c r="F893" s="65">
        <f t="shared" ca="1" si="25"/>
        <v>18000</v>
      </c>
      <c r="G893" s="5"/>
      <c r="H893" s="5"/>
      <c r="I893" s="5"/>
      <c r="J893" s="5"/>
    </row>
    <row r="894" spans="1:10" ht="13.5" customHeight="1" x14ac:dyDescent="0.2">
      <c r="A894" s="63">
        <v>47131805</v>
      </c>
      <c r="B894" s="64" t="str">
        <f t="shared" ca="1" si="24"/>
        <v>Limpiadores de propósito general</v>
      </c>
      <c r="C894" s="63" t="s">
        <v>1449</v>
      </c>
      <c r="D894" s="63">
        <v>40</v>
      </c>
      <c r="E894" s="66">
        <v>800</v>
      </c>
      <c r="F894" s="65">
        <f t="shared" ca="1" si="25"/>
        <v>32000</v>
      </c>
      <c r="G894" s="5"/>
      <c r="H894" s="5"/>
      <c r="I894" s="5"/>
      <c r="J894" s="5"/>
    </row>
    <row r="895" spans="1:10" ht="13.5" customHeight="1" x14ac:dyDescent="0.2">
      <c r="A895" s="63">
        <v>47131816</v>
      </c>
      <c r="B895" s="64" t="str">
        <f t="shared" ca="1" si="24"/>
        <v>Desodorantes</v>
      </c>
      <c r="C895" s="63" t="s">
        <v>1449</v>
      </c>
      <c r="D895" s="63">
        <v>30</v>
      </c>
      <c r="E895" s="66">
        <v>90</v>
      </c>
      <c r="F895" s="65">
        <f t="shared" ca="1" si="25"/>
        <v>2700</v>
      </c>
      <c r="G895" s="5"/>
      <c r="H895" s="5"/>
      <c r="I895" s="5"/>
      <c r="J895" s="5"/>
    </row>
    <row r="896" spans="1:10" ht="14.1" customHeight="1" x14ac:dyDescent="0.2">
      <c r="A896" s="5"/>
      <c r="B896" s="5"/>
      <c r="C896" s="5"/>
      <c r="D896" s="5"/>
      <c r="E896" s="68" t="s">
        <v>12550</v>
      </c>
      <c r="F896" s="69">
        <f ca="1">SUM(Table3107[MONTO TOTAL ESTIMADO])</f>
        <v>61300</v>
      </c>
      <c r="G896" s="5"/>
      <c r="H896" s="5" t="str">
        <f>C883</f>
        <v>Bienes</v>
      </c>
      <c r="I896" s="5" t="str">
        <f>E883</f>
        <v>Sí</v>
      </c>
      <c r="J896" s="5" t="str">
        <f>D883</f>
        <v>Compras por debajo del Umbral</v>
      </c>
    </row>
    <row r="897" spans="1:10" ht="14.1" customHeight="1" thickBot="1" x14ac:dyDescent="0.3"/>
    <row r="898" spans="1:10" ht="33.75" customHeight="1" thickBot="1" x14ac:dyDescent="0.25">
      <c r="A898" s="59" t="s">
        <v>16382</v>
      </c>
      <c r="B898" s="59" t="s">
        <v>161</v>
      </c>
      <c r="C898" s="59" t="s">
        <v>11724</v>
      </c>
      <c r="D898" s="59" t="s">
        <v>14377</v>
      </c>
      <c r="E898" s="59" t="s">
        <v>10962</v>
      </c>
      <c r="F898" s="59" t="s">
        <v>11095</v>
      </c>
      <c r="G898" s="5"/>
      <c r="H898" s="5"/>
      <c r="I898" s="5"/>
      <c r="J898" s="5"/>
    </row>
    <row r="899" spans="1:10" ht="13.5" customHeight="1" thickBot="1" x14ac:dyDescent="0.25">
      <c r="A899" s="61" t="s">
        <v>18881</v>
      </c>
      <c r="B899" s="61" t="s">
        <v>18882</v>
      </c>
      <c r="C899" s="61" t="s">
        <v>17798</v>
      </c>
      <c r="D899" s="61" t="s">
        <v>17483</v>
      </c>
      <c r="E899" s="61" t="s">
        <v>8855</v>
      </c>
      <c r="F899" s="61"/>
      <c r="G899" s="5"/>
      <c r="H899" s="5"/>
      <c r="I899" s="5"/>
      <c r="J899" s="5"/>
    </row>
    <row r="900" spans="1:10" ht="14.1" customHeight="1" thickBot="1" x14ac:dyDescent="0.25">
      <c r="A900" s="74" t="s">
        <v>14827</v>
      </c>
      <c r="B900" s="62" t="s">
        <v>8529</v>
      </c>
      <c r="C900" s="71">
        <v>45385</v>
      </c>
      <c r="D900" s="74" t="s">
        <v>9386</v>
      </c>
      <c r="E900" s="62" t="s">
        <v>13093</v>
      </c>
      <c r="F900" s="61" t="s">
        <v>3080</v>
      </c>
      <c r="G900" s="5"/>
      <c r="H900" s="5"/>
      <c r="I900" s="5"/>
      <c r="J900" s="5"/>
    </row>
    <row r="901" spans="1:10" ht="14.1" customHeight="1" thickBot="1" x14ac:dyDescent="0.25">
      <c r="A901" s="75"/>
      <c r="B901" s="62" t="s">
        <v>1786</v>
      </c>
      <c r="C901" s="60">
        <f>IF(C900="","",IF(AND(MONTH(C900)&gt;=1,MONTH(C900)&lt;=3),1,IF(AND(MONTH(C900)&gt;=4,MONTH(C900)&lt;=6),2,IF(AND(MONTH(C900)&gt;=7,MONTH(C900)&lt;=9),3,4))))</f>
        <v>2</v>
      </c>
      <c r="D901" s="75"/>
      <c r="E901" s="62" t="s">
        <v>2417</v>
      </c>
      <c r="F901" s="61" t="s">
        <v>11112</v>
      </c>
      <c r="G901" s="5"/>
      <c r="H901" s="5"/>
      <c r="I901" s="5"/>
      <c r="J901" s="5"/>
    </row>
    <row r="902" spans="1:10" ht="14.1" customHeight="1" thickBot="1" x14ac:dyDescent="0.25">
      <c r="A902" s="75"/>
      <c r="B902" s="62" t="s">
        <v>12942</v>
      </c>
      <c r="C902" s="71">
        <v>45390</v>
      </c>
      <c r="D902" s="75"/>
      <c r="E902" s="62" t="s">
        <v>3073</v>
      </c>
      <c r="F902" s="61" t="s">
        <v>11112</v>
      </c>
      <c r="G902" s="5"/>
      <c r="H902" s="5"/>
      <c r="I902" s="5"/>
      <c r="J902" s="5"/>
    </row>
    <row r="903" spans="1:10" ht="14.1" customHeight="1" thickBot="1" x14ac:dyDescent="0.25">
      <c r="A903" s="75"/>
      <c r="B903" s="62" t="s">
        <v>1786</v>
      </c>
      <c r="C903" s="60">
        <f>IF(C902="","",IF(AND(MONTH(C902)&gt;=1,MONTH(C902)&lt;=3),1,IF(AND(MONTH(C902)&gt;=4,MONTH(C902)&lt;=6),2,IF(AND(MONTH(C902)&gt;=7,MONTH(C902)&lt;=9),3,4))))</f>
        <v>2</v>
      </c>
      <c r="D903" s="75"/>
      <c r="E903" s="62" t="s">
        <v>13192</v>
      </c>
      <c r="F903" s="61" t="s">
        <v>11112</v>
      </c>
      <c r="G903" s="5"/>
      <c r="H903" s="5"/>
      <c r="I903" s="5"/>
      <c r="J903" s="5"/>
    </row>
    <row r="904" spans="1:10" ht="14.1" customHeight="1" thickBot="1" x14ac:dyDescent="0.25">
      <c r="A904" s="5"/>
      <c r="B904" s="5"/>
      <c r="C904" s="5"/>
      <c r="D904" s="5"/>
      <c r="E904" s="5"/>
      <c r="F904" s="5"/>
      <c r="G904" s="5"/>
      <c r="H904" s="5"/>
      <c r="I904" s="5"/>
      <c r="J904" s="5"/>
    </row>
    <row r="905" spans="1:10" ht="14.1" customHeight="1" thickBot="1" x14ac:dyDescent="0.25">
      <c r="A905" s="67" t="s">
        <v>15735</v>
      </c>
      <c r="B905" s="67" t="s">
        <v>16146</v>
      </c>
      <c r="C905" s="67" t="s">
        <v>15641</v>
      </c>
      <c r="D905" s="67" t="s">
        <v>15251</v>
      </c>
      <c r="E905" s="67" t="s">
        <v>6932</v>
      </c>
      <c r="F905" s="67" t="s">
        <v>15280</v>
      </c>
      <c r="G905" s="5"/>
      <c r="H905" s="5"/>
      <c r="I905" s="5"/>
      <c r="J905" s="5"/>
    </row>
    <row r="906" spans="1:10" ht="13.5" customHeight="1" x14ac:dyDescent="0.2">
      <c r="A906" s="63">
        <v>40101604</v>
      </c>
      <c r="B906" s="64" t="str">
        <f t="shared" ref="B906:B921" ca="1" si="26">IFERROR(INDEX(UNSPSCDes,MATCH(INDIRECT(ADDRESS(ROW(),COLUMN()-1,4)),UNSPSCCode,0)),"")</f>
        <v>Ventiladores</v>
      </c>
      <c r="C906" s="63" t="s">
        <v>1449</v>
      </c>
      <c r="D906" s="63">
        <v>8</v>
      </c>
      <c r="E906" s="66">
        <v>6000</v>
      </c>
      <c r="F906" s="65">
        <f t="shared" ref="F906:F921" ca="1" si="27">INDIRECT(ADDRESS(ROW(),COLUMN()-2,4))*INDIRECT(ADDRESS(ROW(),COLUMN()-1,4))</f>
        <v>48000</v>
      </c>
      <c r="G906" s="5"/>
      <c r="H906" s="5"/>
      <c r="I906" s="5"/>
      <c r="J906" s="5"/>
    </row>
    <row r="907" spans="1:10" ht="13.5" customHeight="1" x14ac:dyDescent="0.2">
      <c r="A907" s="63">
        <v>40101604</v>
      </c>
      <c r="B907" s="64" t="str">
        <f t="shared" ca="1" si="26"/>
        <v>Ventiladores</v>
      </c>
      <c r="C907" s="63" t="s">
        <v>1449</v>
      </c>
      <c r="D907" s="63">
        <v>3</v>
      </c>
      <c r="E907" s="66">
        <v>3000</v>
      </c>
      <c r="F907" s="65">
        <f t="shared" ca="1" si="27"/>
        <v>9000</v>
      </c>
      <c r="G907" s="5"/>
      <c r="H907" s="5"/>
      <c r="I907" s="5"/>
      <c r="J907" s="5"/>
    </row>
    <row r="908" spans="1:10" ht="13.5" customHeight="1" x14ac:dyDescent="0.2">
      <c r="A908" s="63">
        <v>40101701</v>
      </c>
      <c r="B908" s="64" t="str">
        <f t="shared" ca="1" si="26"/>
        <v>Aires acondicionados</v>
      </c>
      <c r="C908" s="63" t="s">
        <v>1449</v>
      </c>
      <c r="D908" s="63">
        <v>5</v>
      </c>
      <c r="E908" s="66">
        <v>30000</v>
      </c>
      <c r="F908" s="65">
        <f t="shared" ca="1" si="27"/>
        <v>150000</v>
      </c>
      <c r="G908" s="5"/>
      <c r="H908" s="5"/>
      <c r="I908" s="5"/>
      <c r="J908" s="5"/>
    </row>
    <row r="909" spans="1:10" ht="13.5" customHeight="1" x14ac:dyDescent="0.2">
      <c r="A909" s="63">
        <v>40101701</v>
      </c>
      <c r="B909" s="64" t="str">
        <f t="shared" ca="1" si="26"/>
        <v>Aires acondicionados</v>
      </c>
      <c r="C909" s="63" t="s">
        <v>1449</v>
      </c>
      <c r="D909" s="63">
        <v>2</v>
      </c>
      <c r="E909" s="66">
        <v>60000</v>
      </c>
      <c r="F909" s="65">
        <f t="shared" ca="1" si="27"/>
        <v>120000</v>
      </c>
      <c r="G909" s="5"/>
      <c r="H909" s="5"/>
      <c r="I909" s="5"/>
      <c r="J909" s="5"/>
    </row>
    <row r="910" spans="1:10" ht="13.5" customHeight="1" x14ac:dyDescent="0.2">
      <c r="A910" s="63">
        <v>40101701</v>
      </c>
      <c r="B910" s="64" t="str">
        <f t="shared" ca="1" si="26"/>
        <v>Aires acondicionados</v>
      </c>
      <c r="C910" s="63" t="s">
        <v>1449</v>
      </c>
      <c r="D910" s="63">
        <v>2</v>
      </c>
      <c r="E910" s="66">
        <v>80000</v>
      </c>
      <c r="F910" s="65">
        <f t="shared" ca="1" si="27"/>
        <v>160000</v>
      </c>
      <c r="G910" s="5"/>
      <c r="H910" s="5"/>
      <c r="I910" s="5"/>
      <c r="J910" s="5"/>
    </row>
    <row r="911" spans="1:10" ht="13.5" customHeight="1" x14ac:dyDescent="0.2">
      <c r="A911" s="63">
        <v>40101701</v>
      </c>
      <c r="B911" s="64" t="str">
        <f t="shared" ca="1" si="26"/>
        <v>Aires acondicionados</v>
      </c>
      <c r="C911" s="63" t="s">
        <v>1449</v>
      </c>
      <c r="D911" s="63">
        <v>2</v>
      </c>
      <c r="E911" s="66">
        <v>90000</v>
      </c>
      <c r="F911" s="65">
        <f t="shared" ca="1" si="27"/>
        <v>180000</v>
      </c>
      <c r="G911" s="5"/>
      <c r="H911" s="5"/>
      <c r="I911" s="5"/>
      <c r="J911" s="5"/>
    </row>
    <row r="912" spans="1:10" ht="13.5" customHeight="1" x14ac:dyDescent="0.2">
      <c r="A912" s="63">
        <v>52141501</v>
      </c>
      <c r="B912" s="64" t="str">
        <f t="shared" ca="1" si="26"/>
        <v>Neveras para uso doméstico</v>
      </c>
      <c r="C912" s="63" t="s">
        <v>1449</v>
      </c>
      <c r="D912" s="63">
        <v>5</v>
      </c>
      <c r="E912" s="66">
        <v>10000</v>
      </c>
      <c r="F912" s="65">
        <f t="shared" ca="1" si="27"/>
        <v>50000</v>
      </c>
      <c r="G912" s="5"/>
      <c r="H912" s="5"/>
      <c r="I912" s="5"/>
      <c r="J912" s="5"/>
    </row>
    <row r="913" spans="1:10" ht="13.5" customHeight="1" x14ac:dyDescent="0.2">
      <c r="A913" s="63">
        <v>32121705</v>
      </c>
      <c r="B913" s="64" t="str">
        <f t="shared" ca="1" si="26"/>
        <v>Inversores</v>
      </c>
      <c r="C913" s="63" t="s">
        <v>1449</v>
      </c>
      <c r="D913" s="63">
        <v>2</v>
      </c>
      <c r="E913" s="66">
        <v>40000</v>
      </c>
      <c r="F913" s="65">
        <f t="shared" ca="1" si="27"/>
        <v>80000</v>
      </c>
      <c r="G913" s="5"/>
      <c r="H913" s="5"/>
      <c r="I913" s="5"/>
      <c r="J913" s="5"/>
    </row>
    <row r="914" spans="1:10" ht="13.5" customHeight="1" x14ac:dyDescent="0.2">
      <c r="A914" s="63">
        <v>52141502</v>
      </c>
      <c r="B914" s="64" t="str">
        <f t="shared" ca="1" si="26"/>
        <v>Hornos microondas para uso doméstico</v>
      </c>
      <c r="C914" s="63" t="s">
        <v>1449</v>
      </c>
      <c r="D914" s="63">
        <v>4</v>
      </c>
      <c r="E914" s="66">
        <v>5000</v>
      </c>
      <c r="F914" s="65">
        <f t="shared" ca="1" si="27"/>
        <v>20000</v>
      </c>
      <c r="G914" s="5"/>
      <c r="H914" s="5"/>
      <c r="I914" s="5"/>
      <c r="J914" s="5"/>
    </row>
    <row r="915" spans="1:10" ht="13.5" customHeight="1" x14ac:dyDescent="0.2">
      <c r="A915" s="63">
        <v>52141501</v>
      </c>
      <c r="B915" s="64" t="str">
        <f t="shared" ca="1" si="26"/>
        <v>Neveras para uso doméstico</v>
      </c>
      <c r="C915" s="63" t="s">
        <v>1449</v>
      </c>
      <c r="D915" s="63">
        <v>4</v>
      </c>
      <c r="E915" s="66">
        <v>7000</v>
      </c>
      <c r="F915" s="65">
        <f t="shared" ca="1" si="27"/>
        <v>28000</v>
      </c>
      <c r="G915" s="5"/>
      <c r="H915" s="5"/>
      <c r="I915" s="5"/>
      <c r="J915" s="5"/>
    </row>
    <row r="916" spans="1:10" ht="13.5" customHeight="1" x14ac:dyDescent="0.2">
      <c r="A916" s="63">
        <v>24131601</v>
      </c>
      <c r="B916" s="64" t="str">
        <f t="shared" ca="1" si="26"/>
        <v>Congeladores horizontales</v>
      </c>
      <c r="C916" s="63" t="s">
        <v>1449</v>
      </c>
      <c r="D916" s="63">
        <v>6</v>
      </c>
      <c r="E916" s="66">
        <v>55000</v>
      </c>
      <c r="F916" s="65">
        <f t="shared" ca="1" si="27"/>
        <v>330000</v>
      </c>
      <c r="G916" s="5"/>
      <c r="H916" s="5"/>
      <c r="I916" s="5"/>
      <c r="J916" s="5"/>
    </row>
    <row r="917" spans="1:10" ht="13.5" customHeight="1" x14ac:dyDescent="0.2">
      <c r="A917" s="63">
        <v>47121604</v>
      </c>
      <c r="B917" s="64" t="str">
        <f t="shared" ca="1" si="26"/>
        <v>Aspiradoras de combinación secas o húmedas</v>
      </c>
      <c r="C917" s="63" t="s">
        <v>1449</v>
      </c>
      <c r="D917" s="63">
        <v>2</v>
      </c>
      <c r="E917" s="66">
        <v>7500</v>
      </c>
      <c r="F917" s="65">
        <f t="shared" ca="1" si="27"/>
        <v>15000</v>
      </c>
      <c r="G917" s="5"/>
      <c r="H917" s="5"/>
      <c r="I917" s="5"/>
      <c r="J917" s="5"/>
    </row>
    <row r="918" spans="1:10" ht="13.5" customHeight="1" x14ac:dyDescent="0.2">
      <c r="A918" s="63">
        <v>48101505</v>
      </c>
      <c r="B918" s="64" t="str">
        <f t="shared" ca="1" si="26"/>
        <v>Cafeteras o máquinas para hacer té helado de uso comercial</v>
      </c>
      <c r="C918" s="63" t="s">
        <v>1449</v>
      </c>
      <c r="D918" s="63">
        <v>2</v>
      </c>
      <c r="E918" s="66">
        <v>5000</v>
      </c>
      <c r="F918" s="65">
        <f t="shared" ca="1" si="27"/>
        <v>10000</v>
      </c>
      <c r="G918" s="5"/>
      <c r="H918" s="5"/>
      <c r="I918" s="5"/>
      <c r="J918" s="5"/>
    </row>
    <row r="919" spans="1:10" ht="13.5" customHeight="1" x14ac:dyDescent="0.2">
      <c r="A919" s="63">
        <v>49121505</v>
      </c>
      <c r="B919" s="64" t="str">
        <f t="shared" ca="1" si="26"/>
        <v>Cajas de hielo</v>
      </c>
      <c r="C919" s="63" t="s">
        <v>1449</v>
      </c>
      <c r="D919" s="63">
        <v>5</v>
      </c>
      <c r="E919" s="66">
        <v>5000</v>
      </c>
      <c r="F919" s="65">
        <f t="shared" ca="1" si="27"/>
        <v>25000</v>
      </c>
      <c r="G919" s="5"/>
      <c r="H919" s="5"/>
      <c r="I919" s="5"/>
      <c r="J919" s="5"/>
    </row>
    <row r="920" spans="1:10" ht="13.5" customHeight="1" x14ac:dyDescent="0.2">
      <c r="A920" s="63">
        <v>44101603</v>
      </c>
      <c r="B920" s="64" t="str">
        <f t="shared" ca="1" si="26"/>
        <v>Máquinas trituradoras de papel o accesorios</v>
      </c>
      <c r="C920" s="63" t="s">
        <v>1449</v>
      </c>
      <c r="D920" s="63">
        <v>6</v>
      </c>
      <c r="E920" s="66">
        <v>9000</v>
      </c>
      <c r="F920" s="65">
        <f t="shared" ca="1" si="27"/>
        <v>54000</v>
      </c>
      <c r="G920" s="5"/>
      <c r="H920" s="5"/>
      <c r="I920" s="5"/>
      <c r="J920" s="5"/>
    </row>
    <row r="921" spans="1:10" ht="13.5" customHeight="1" x14ac:dyDescent="0.2">
      <c r="A921" s="63">
        <v>40101701</v>
      </c>
      <c r="B921" s="64" t="str">
        <f t="shared" ca="1" si="26"/>
        <v>Aires acondicionados</v>
      </c>
      <c r="C921" s="63" t="s">
        <v>1449</v>
      </c>
      <c r="D921" s="63">
        <v>1</v>
      </c>
      <c r="E921" s="66">
        <v>70000</v>
      </c>
      <c r="F921" s="65">
        <f t="shared" ca="1" si="27"/>
        <v>70000</v>
      </c>
      <c r="G921" s="5"/>
      <c r="H921" s="5"/>
      <c r="I921" s="5"/>
      <c r="J921" s="5"/>
    </row>
    <row r="922" spans="1:10" ht="14.1" customHeight="1" x14ac:dyDescent="0.2">
      <c r="A922" s="5"/>
      <c r="B922" s="5"/>
      <c r="C922" s="5"/>
      <c r="D922" s="5"/>
      <c r="E922" s="68" t="s">
        <v>12550</v>
      </c>
      <c r="F922" s="69">
        <f ca="1">SUM(Table3108[MONTO TOTAL ESTIMADO])</f>
        <v>1349000</v>
      </c>
      <c r="G922" s="5"/>
      <c r="H922" s="5" t="str">
        <f>C899</f>
        <v>Bienes</v>
      </c>
      <c r="I922" s="5" t="str">
        <f>E899</f>
        <v>Sí</v>
      </c>
      <c r="J922" s="5" t="str">
        <f>D899</f>
        <v>Compras Menores</v>
      </c>
    </row>
    <row r="923" spans="1:10" ht="14.1" customHeight="1" thickBot="1" x14ac:dyDescent="0.3"/>
    <row r="924" spans="1:10" ht="33.75" customHeight="1" thickBot="1" x14ac:dyDescent="0.25">
      <c r="A924" s="59" t="s">
        <v>16382</v>
      </c>
      <c r="B924" s="59" t="s">
        <v>161</v>
      </c>
      <c r="C924" s="59" t="s">
        <v>11724</v>
      </c>
      <c r="D924" s="59" t="s">
        <v>14377</v>
      </c>
      <c r="E924" s="59" t="s">
        <v>10962</v>
      </c>
      <c r="F924" s="59" t="s">
        <v>11095</v>
      </c>
      <c r="G924" s="5"/>
      <c r="H924" s="5"/>
      <c r="I924" s="5"/>
      <c r="J924" s="5"/>
    </row>
    <row r="925" spans="1:10" ht="13.5" customHeight="1" thickBot="1" x14ac:dyDescent="0.25">
      <c r="A925" s="61" t="s">
        <v>18985</v>
      </c>
      <c r="B925" s="61" t="s">
        <v>18883</v>
      </c>
      <c r="C925" s="61" t="s">
        <v>17798</v>
      </c>
      <c r="D925" s="61" t="s">
        <v>10171</v>
      </c>
      <c r="E925" s="61" t="s">
        <v>8855</v>
      </c>
      <c r="F925" s="61"/>
      <c r="G925" s="5"/>
      <c r="H925" s="5"/>
      <c r="I925" s="5"/>
      <c r="J925" s="5"/>
    </row>
    <row r="926" spans="1:10" ht="14.1" customHeight="1" thickBot="1" x14ac:dyDescent="0.25">
      <c r="A926" s="74" t="s">
        <v>14827</v>
      </c>
      <c r="B926" s="62" t="s">
        <v>8529</v>
      </c>
      <c r="C926" s="71">
        <v>45321</v>
      </c>
      <c r="D926" s="74" t="s">
        <v>9386</v>
      </c>
      <c r="E926" s="62" t="s">
        <v>13093</v>
      </c>
      <c r="F926" s="61" t="s">
        <v>3080</v>
      </c>
      <c r="G926" s="5"/>
      <c r="H926" s="5"/>
      <c r="I926" s="5"/>
      <c r="J926" s="5"/>
    </row>
    <row r="927" spans="1:10" ht="14.1" customHeight="1" thickBot="1" x14ac:dyDescent="0.25">
      <c r="A927" s="75"/>
      <c r="B927" s="62" t="s">
        <v>1786</v>
      </c>
      <c r="C927" s="60">
        <f>IF(C926="","",IF(AND(MONTH(C926)&gt;=1,MONTH(C926)&lt;=3),1,IF(AND(MONTH(C926)&gt;=4,MONTH(C926)&lt;=6),2,IF(AND(MONTH(C926)&gt;=7,MONTH(C926)&lt;=9),3,4))))</f>
        <v>1</v>
      </c>
      <c r="D927" s="75"/>
      <c r="E927" s="62" t="s">
        <v>2417</v>
      </c>
      <c r="F927" s="61" t="s">
        <v>11112</v>
      </c>
      <c r="G927" s="5"/>
      <c r="H927" s="5"/>
      <c r="I927" s="5"/>
      <c r="J927" s="5"/>
    </row>
    <row r="928" spans="1:10" ht="14.1" customHeight="1" thickBot="1" x14ac:dyDescent="0.25">
      <c r="A928" s="75"/>
      <c r="B928" s="62" t="s">
        <v>12942</v>
      </c>
      <c r="C928" s="71">
        <v>45321</v>
      </c>
      <c r="D928" s="75"/>
      <c r="E928" s="62" t="s">
        <v>3073</v>
      </c>
      <c r="F928" s="61" t="s">
        <v>11112</v>
      </c>
      <c r="G928" s="5"/>
      <c r="H928" s="5"/>
      <c r="I928" s="5"/>
      <c r="J928" s="5"/>
    </row>
    <row r="929" spans="1:10" ht="14.1" customHeight="1" thickBot="1" x14ac:dyDescent="0.25">
      <c r="A929" s="75"/>
      <c r="B929" s="62" t="s">
        <v>1786</v>
      </c>
      <c r="C929" s="60">
        <f>IF(C928="","",IF(AND(MONTH(C928)&gt;=1,MONTH(C928)&lt;=3),1,IF(AND(MONTH(C928)&gt;=4,MONTH(C928)&lt;=6),2,IF(AND(MONTH(C928)&gt;=7,MONTH(C928)&lt;=9),3,4))))</f>
        <v>1</v>
      </c>
      <c r="D929" s="75"/>
      <c r="E929" s="62" t="s">
        <v>13192</v>
      </c>
      <c r="F929" s="61" t="s">
        <v>11112</v>
      </c>
      <c r="G929" s="5"/>
      <c r="H929" s="5"/>
      <c r="I929" s="5"/>
      <c r="J929" s="5"/>
    </row>
    <row r="930" spans="1:10" ht="14.1" customHeight="1" thickBot="1" x14ac:dyDescent="0.25">
      <c r="A930" s="5"/>
      <c r="B930" s="5"/>
      <c r="C930" s="5"/>
      <c r="D930" s="5"/>
      <c r="E930" s="5"/>
      <c r="F930" s="5"/>
      <c r="G930" s="5"/>
      <c r="H930" s="5"/>
      <c r="I930" s="5"/>
      <c r="J930" s="5"/>
    </row>
    <row r="931" spans="1:10" ht="14.1" customHeight="1" thickBot="1" x14ac:dyDescent="0.25">
      <c r="A931" s="67" t="s">
        <v>15735</v>
      </c>
      <c r="B931" s="67" t="s">
        <v>16146</v>
      </c>
      <c r="C931" s="67" t="s">
        <v>15641</v>
      </c>
      <c r="D931" s="67" t="s">
        <v>15251</v>
      </c>
      <c r="E931" s="67" t="s">
        <v>6932</v>
      </c>
      <c r="F931" s="67" t="s">
        <v>15280</v>
      </c>
      <c r="G931" s="5"/>
      <c r="H931" s="5"/>
      <c r="I931" s="5"/>
      <c r="J931" s="5"/>
    </row>
    <row r="932" spans="1:10" ht="13.5" customHeight="1" x14ac:dyDescent="0.2">
      <c r="A932" s="63">
        <v>55121807</v>
      </c>
      <c r="B932" s="64" t="str">
        <f ca="1">IFERROR(INDEX(UNSPSCDes,MATCH(INDIRECT(ADDRESS(ROW(),COLUMN()-1,4)),UNSPSCCode,0)),"")</f>
        <v>Porta productos de identificación o accesorios</v>
      </c>
      <c r="C932" s="63" t="s">
        <v>1449</v>
      </c>
      <c r="D932" s="63">
        <v>500</v>
      </c>
      <c r="E932" s="66">
        <v>50</v>
      </c>
      <c r="F932" s="65">
        <f ca="1">INDIRECT(ADDRESS(ROW(),COLUMN()-2,4))*INDIRECT(ADDRESS(ROW(),COLUMN()-1,4))</f>
        <v>25000</v>
      </c>
      <c r="G932" s="5"/>
      <c r="H932" s="5"/>
      <c r="I932" s="5"/>
      <c r="J932" s="5"/>
    </row>
    <row r="933" spans="1:10" ht="13.5" customHeight="1" x14ac:dyDescent="0.2">
      <c r="A933" s="63">
        <v>55121807</v>
      </c>
      <c r="B933" s="64" t="str">
        <f ca="1">IFERROR(INDEX(UNSPSCDes,MATCH(INDIRECT(ADDRESS(ROW(),COLUMN()-1,4)),UNSPSCCode,0)),"")</f>
        <v>Porta productos de identificación o accesorios</v>
      </c>
      <c r="C933" s="63" t="s">
        <v>1449</v>
      </c>
      <c r="D933" s="63">
        <v>10</v>
      </c>
      <c r="E933" s="66">
        <v>6000</v>
      </c>
      <c r="F933" s="65">
        <f ca="1">INDIRECT(ADDRESS(ROW(),COLUMN()-2,4))*INDIRECT(ADDRESS(ROW(),COLUMN()-1,4))</f>
        <v>60000</v>
      </c>
      <c r="G933" s="5"/>
      <c r="H933" s="5"/>
      <c r="I933" s="5"/>
      <c r="J933" s="5"/>
    </row>
    <row r="934" spans="1:10" ht="13.5" customHeight="1" x14ac:dyDescent="0.2">
      <c r="A934" s="63">
        <v>55121807</v>
      </c>
      <c r="B934" s="64" t="str">
        <f ca="1">IFERROR(INDEX(UNSPSCDes,MATCH(INDIRECT(ADDRESS(ROW(),COLUMN()-1,4)),UNSPSCCode,0)),"")</f>
        <v>Porta productos de identificación o accesorios</v>
      </c>
      <c r="C934" s="63" t="s">
        <v>1449</v>
      </c>
      <c r="D934" s="63">
        <v>1000</v>
      </c>
      <c r="E934" s="66">
        <v>70</v>
      </c>
      <c r="F934" s="65">
        <f ca="1">INDIRECT(ADDRESS(ROW(),COLUMN()-2,4))*INDIRECT(ADDRESS(ROW(),COLUMN()-1,4))</f>
        <v>70000</v>
      </c>
      <c r="G934" s="5"/>
      <c r="H934" s="5"/>
      <c r="I934" s="5"/>
      <c r="J934" s="5"/>
    </row>
    <row r="935" spans="1:10" ht="13.5" customHeight="1" x14ac:dyDescent="0.2">
      <c r="A935" s="63">
        <v>55121722</v>
      </c>
      <c r="B935" s="64" t="str">
        <f ca="1">IFERROR(INDEX(UNSPSCDes,MATCH(INDIRECT(ADDRESS(ROW(),COLUMN()-1,4)),UNSPSCCode,0)),"")</f>
        <v>Mástiles de bandera, piezas o accesorios</v>
      </c>
      <c r="C935" s="63" t="s">
        <v>1449</v>
      </c>
      <c r="D935" s="63">
        <v>6</v>
      </c>
      <c r="E935" s="66">
        <v>5000</v>
      </c>
      <c r="F935" s="65">
        <f ca="1">INDIRECT(ADDRESS(ROW(),COLUMN()-2,4))*INDIRECT(ADDRESS(ROW(),COLUMN()-1,4))</f>
        <v>30000</v>
      </c>
      <c r="G935" s="5"/>
      <c r="H935" s="5"/>
      <c r="I935" s="5"/>
      <c r="J935" s="5"/>
    </row>
    <row r="936" spans="1:10" ht="14.1" customHeight="1" x14ac:dyDescent="0.2">
      <c r="A936" s="5"/>
      <c r="B936" s="5"/>
      <c r="C936" s="5"/>
      <c r="D936" s="5"/>
      <c r="E936" s="68" t="s">
        <v>12550</v>
      </c>
      <c r="F936" s="69">
        <f ca="1">SUM(Table3109[MONTO TOTAL ESTIMADO])</f>
        <v>185000</v>
      </c>
      <c r="G936" s="5"/>
      <c r="H936" s="5" t="str">
        <f>C925</f>
        <v>Bienes</v>
      </c>
      <c r="I936" s="5" t="str">
        <f>E925</f>
        <v>Sí</v>
      </c>
      <c r="J936" s="5" t="str">
        <f>D925</f>
        <v>Compras por debajo del Umbral</v>
      </c>
    </row>
    <row r="937" spans="1:10" ht="14.1" customHeight="1" thickBot="1" x14ac:dyDescent="0.3"/>
    <row r="938" spans="1:10" ht="33.75" customHeight="1" thickBot="1" x14ac:dyDescent="0.25">
      <c r="A938" s="59" t="s">
        <v>16382</v>
      </c>
      <c r="B938" s="59" t="s">
        <v>161</v>
      </c>
      <c r="C938" s="59" t="s">
        <v>11724</v>
      </c>
      <c r="D938" s="59" t="s">
        <v>14377</v>
      </c>
      <c r="E938" s="59" t="s">
        <v>10962</v>
      </c>
      <c r="F938" s="59" t="s">
        <v>11095</v>
      </c>
      <c r="G938" s="5"/>
      <c r="H938" s="5"/>
      <c r="I938" s="5"/>
      <c r="J938" s="5"/>
    </row>
    <row r="939" spans="1:10" ht="13.5" customHeight="1" thickBot="1" x14ac:dyDescent="0.25">
      <c r="A939" s="61" t="s">
        <v>18884</v>
      </c>
      <c r="B939" s="61" t="s">
        <v>18986</v>
      </c>
      <c r="C939" s="61" t="s">
        <v>6798</v>
      </c>
      <c r="D939" s="61" t="s">
        <v>17483</v>
      </c>
      <c r="E939" s="61" t="s">
        <v>8855</v>
      </c>
      <c r="F939" s="61"/>
      <c r="G939" s="5"/>
      <c r="H939" s="5"/>
      <c r="I939" s="5"/>
      <c r="J939" s="5"/>
    </row>
    <row r="940" spans="1:10" ht="14.1" customHeight="1" thickBot="1" x14ac:dyDescent="0.25">
      <c r="A940" s="74" t="s">
        <v>14827</v>
      </c>
      <c r="B940" s="62" t="s">
        <v>8529</v>
      </c>
      <c r="C940" s="71">
        <v>45357</v>
      </c>
      <c r="D940" s="74" t="s">
        <v>9386</v>
      </c>
      <c r="E940" s="62" t="s">
        <v>13093</v>
      </c>
      <c r="F940" s="61" t="s">
        <v>3080</v>
      </c>
      <c r="G940" s="5"/>
      <c r="H940" s="5"/>
      <c r="I940" s="5"/>
      <c r="J940" s="5"/>
    </row>
    <row r="941" spans="1:10" ht="14.1" customHeight="1" thickBot="1" x14ac:dyDescent="0.25">
      <c r="A941" s="75"/>
      <c r="B941" s="62" t="s">
        <v>1786</v>
      </c>
      <c r="C941" s="60">
        <f>IF(C940="","",IF(AND(MONTH(C940)&gt;=1,MONTH(C940)&lt;=3),1,IF(AND(MONTH(C940)&gt;=4,MONTH(C940)&lt;=6),2,IF(AND(MONTH(C940)&gt;=7,MONTH(C940)&lt;=9),3,4))))</f>
        <v>1</v>
      </c>
      <c r="D941" s="75"/>
      <c r="E941" s="62" t="s">
        <v>2417</v>
      </c>
      <c r="F941" s="61" t="s">
        <v>11112</v>
      </c>
      <c r="G941" s="5"/>
      <c r="H941" s="5"/>
      <c r="I941" s="5"/>
      <c r="J941" s="5"/>
    </row>
    <row r="942" spans="1:10" ht="14.1" customHeight="1" thickBot="1" x14ac:dyDescent="0.25">
      <c r="A942" s="75"/>
      <c r="B942" s="62" t="s">
        <v>12942</v>
      </c>
      <c r="C942" s="71">
        <v>45362</v>
      </c>
      <c r="D942" s="75"/>
      <c r="E942" s="62" t="s">
        <v>3073</v>
      </c>
      <c r="F942" s="61" t="s">
        <v>11112</v>
      </c>
      <c r="G942" s="5"/>
      <c r="H942" s="5"/>
      <c r="I942" s="5"/>
      <c r="J942" s="5"/>
    </row>
    <row r="943" spans="1:10" ht="14.1" customHeight="1" thickBot="1" x14ac:dyDescent="0.25">
      <c r="A943" s="75"/>
      <c r="B943" s="62" t="s">
        <v>1786</v>
      </c>
      <c r="C943" s="60">
        <f>IF(C942="","",IF(AND(MONTH(C942)&gt;=1,MONTH(C942)&lt;=3),1,IF(AND(MONTH(C942)&gt;=4,MONTH(C942)&lt;=6),2,IF(AND(MONTH(C942)&gt;=7,MONTH(C942)&lt;=9),3,4))))</f>
        <v>1</v>
      </c>
      <c r="D943" s="75"/>
      <c r="E943" s="62" t="s">
        <v>13192</v>
      </c>
      <c r="F943" s="61" t="s">
        <v>11112</v>
      </c>
      <c r="G943" s="5"/>
      <c r="H943" s="5"/>
      <c r="I943" s="5"/>
      <c r="J943" s="5"/>
    </row>
    <row r="944" spans="1:10" ht="14.1" customHeight="1" thickBot="1" x14ac:dyDescent="0.25">
      <c r="A944" s="5"/>
      <c r="B944" s="5"/>
      <c r="C944" s="5"/>
      <c r="D944" s="5"/>
      <c r="E944" s="5"/>
      <c r="F944" s="5"/>
      <c r="G944" s="5"/>
      <c r="H944" s="5"/>
      <c r="I944" s="5"/>
      <c r="J944" s="5"/>
    </row>
    <row r="945" spans="1:10" ht="14.1" customHeight="1" thickBot="1" x14ac:dyDescent="0.25">
      <c r="A945" s="67" t="s">
        <v>15735</v>
      </c>
      <c r="B945" s="67" t="s">
        <v>16146</v>
      </c>
      <c r="C945" s="67" t="s">
        <v>15641</v>
      </c>
      <c r="D945" s="67" t="s">
        <v>15251</v>
      </c>
      <c r="E945" s="67" t="s">
        <v>6932</v>
      </c>
      <c r="F945" s="67" t="s">
        <v>15280</v>
      </c>
      <c r="G945" s="5"/>
      <c r="H945" s="5"/>
      <c r="I945" s="5"/>
      <c r="J945" s="5"/>
    </row>
    <row r="946" spans="1:10" ht="13.5" customHeight="1" x14ac:dyDescent="0.2">
      <c r="A946" s="63">
        <v>78101601</v>
      </c>
      <c r="B946" s="64" t="str">
        <f ca="1">IFERROR(INDEX(UNSPSCDes,MATCH(INDIRECT(ADDRESS(ROW(),COLUMN()-1,4)),UNSPSCCode,0)),"")</f>
        <v>Servicios de transporte en furgones</v>
      </c>
      <c r="C946" s="63" t="s">
        <v>1449</v>
      </c>
      <c r="D946" s="63">
        <v>2</v>
      </c>
      <c r="E946" s="66">
        <v>600000</v>
      </c>
      <c r="F946" s="65">
        <f ca="1">INDIRECT(ADDRESS(ROW(),COLUMN()-2,4))*INDIRECT(ADDRESS(ROW(),COLUMN()-1,4))</f>
        <v>1200000</v>
      </c>
      <c r="G946" s="5"/>
      <c r="H946" s="5"/>
      <c r="I946" s="5"/>
      <c r="J946" s="5"/>
    </row>
    <row r="947" spans="1:10" ht="14.1" customHeight="1" x14ac:dyDescent="0.2">
      <c r="A947" s="5"/>
      <c r="B947" s="5"/>
      <c r="C947" s="5"/>
      <c r="D947" s="5"/>
      <c r="E947" s="68" t="s">
        <v>12550</v>
      </c>
      <c r="F947" s="69">
        <f ca="1">SUM(Table3110[MONTO TOTAL ESTIMADO])</f>
        <v>1200000</v>
      </c>
      <c r="G947" s="5"/>
      <c r="H947" s="5" t="str">
        <f>C939</f>
        <v>Servicios</v>
      </c>
      <c r="I947" s="5" t="str">
        <f>E939</f>
        <v>Sí</v>
      </c>
      <c r="J947" s="5" t="str">
        <f>D939</f>
        <v>Compras Menores</v>
      </c>
    </row>
    <row r="948" spans="1:10" ht="14.1" customHeight="1" thickBot="1" x14ac:dyDescent="0.3"/>
    <row r="949" spans="1:10" ht="33.75" customHeight="1" thickBot="1" x14ac:dyDescent="0.25">
      <c r="A949" s="59" t="s">
        <v>16382</v>
      </c>
      <c r="B949" s="59" t="s">
        <v>161</v>
      </c>
      <c r="C949" s="59" t="s">
        <v>11724</v>
      </c>
      <c r="D949" s="59" t="s">
        <v>14377</v>
      </c>
      <c r="E949" s="59" t="s">
        <v>10962</v>
      </c>
      <c r="F949" s="59" t="s">
        <v>11095</v>
      </c>
      <c r="G949" s="5"/>
      <c r="H949" s="5"/>
      <c r="I949" s="5"/>
      <c r="J949" s="5"/>
    </row>
    <row r="950" spans="1:10" ht="13.5" customHeight="1" thickBot="1" x14ac:dyDescent="0.25">
      <c r="A950" s="61" t="s">
        <v>18939</v>
      </c>
      <c r="B950" s="61" t="s">
        <v>18987</v>
      </c>
      <c r="C950" s="61" t="s">
        <v>6798</v>
      </c>
      <c r="D950" s="61" t="s">
        <v>17483</v>
      </c>
      <c r="E950" s="61" t="s">
        <v>8855</v>
      </c>
      <c r="F950" s="61"/>
      <c r="G950" s="5"/>
      <c r="H950" s="5"/>
      <c r="I950" s="5"/>
      <c r="J950" s="5"/>
    </row>
    <row r="951" spans="1:10" ht="14.1" customHeight="1" thickBot="1" x14ac:dyDescent="0.25">
      <c r="A951" s="74" t="s">
        <v>14827</v>
      </c>
      <c r="B951" s="62" t="s">
        <v>8529</v>
      </c>
      <c r="C951" s="71">
        <v>45385</v>
      </c>
      <c r="D951" s="74" t="s">
        <v>9386</v>
      </c>
      <c r="E951" s="62" t="s">
        <v>13093</v>
      </c>
      <c r="F951" s="61" t="s">
        <v>3080</v>
      </c>
      <c r="G951" s="5"/>
      <c r="H951" s="5"/>
      <c r="I951" s="5"/>
      <c r="J951" s="5"/>
    </row>
    <row r="952" spans="1:10" ht="14.1" customHeight="1" thickBot="1" x14ac:dyDescent="0.25">
      <c r="A952" s="75"/>
      <c r="B952" s="62" t="s">
        <v>1786</v>
      </c>
      <c r="C952" s="60">
        <f>IF(C951="","",IF(AND(MONTH(C951)&gt;=1,MONTH(C951)&lt;=3),1,IF(AND(MONTH(C951)&gt;=4,MONTH(C951)&lt;=6),2,IF(AND(MONTH(C951)&gt;=7,MONTH(C951)&lt;=9),3,4))))</f>
        <v>2</v>
      </c>
      <c r="D952" s="75"/>
      <c r="E952" s="62" t="s">
        <v>2417</v>
      </c>
      <c r="F952" s="61" t="s">
        <v>11112</v>
      </c>
      <c r="G952" s="5"/>
      <c r="H952" s="5"/>
      <c r="I952" s="5"/>
      <c r="J952" s="5"/>
    </row>
    <row r="953" spans="1:10" ht="14.1" customHeight="1" thickBot="1" x14ac:dyDescent="0.25">
      <c r="A953" s="75"/>
      <c r="B953" s="62" t="s">
        <v>12942</v>
      </c>
      <c r="C953" s="71">
        <v>45390</v>
      </c>
      <c r="D953" s="75"/>
      <c r="E953" s="62" t="s">
        <v>3073</v>
      </c>
      <c r="F953" s="61" t="s">
        <v>11112</v>
      </c>
      <c r="G953" s="5"/>
      <c r="H953" s="5"/>
      <c r="I953" s="5"/>
      <c r="J953" s="5"/>
    </row>
    <row r="954" spans="1:10" ht="14.1" customHeight="1" thickBot="1" x14ac:dyDescent="0.25">
      <c r="A954" s="75"/>
      <c r="B954" s="62" t="s">
        <v>1786</v>
      </c>
      <c r="C954" s="60">
        <f>IF(C953="","",IF(AND(MONTH(C953)&gt;=1,MONTH(C953)&lt;=3),1,IF(AND(MONTH(C953)&gt;=4,MONTH(C953)&lt;=6),2,IF(AND(MONTH(C953)&gt;=7,MONTH(C953)&lt;=9),3,4))))</f>
        <v>2</v>
      </c>
      <c r="D954" s="75"/>
      <c r="E954" s="62" t="s">
        <v>13192</v>
      </c>
      <c r="F954" s="61" t="s">
        <v>11112</v>
      </c>
      <c r="G954" s="5"/>
      <c r="H954" s="5"/>
      <c r="I954" s="5"/>
      <c r="J954" s="5"/>
    </row>
    <row r="955" spans="1:10" ht="14.1" customHeight="1" thickBot="1" x14ac:dyDescent="0.25">
      <c r="A955" s="5"/>
      <c r="B955" s="5"/>
      <c r="C955" s="5"/>
      <c r="D955" s="5"/>
      <c r="E955" s="5"/>
      <c r="F955" s="5"/>
      <c r="G955" s="5"/>
      <c r="H955" s="5"/>
      <c r="I955" s="5"/>
      <c r="J955" s="5"/>
    </row>
    <row r="956" spans="1:10" ht="14.1" customHeight="1" thickBot="1" x14ac:dyDescent="0.25">
      <c r="A956" s="67" t="s">
        <v>15735</v>
      </c>
      <c r="B956" s="67" t="s">
        <v>16146</v>
      </c>
      <c r="C956" s="67" t="s">
        <v>15641</v>
      </c>
      <c r="D956" s="67" t="s">
        <v>15251</v>
      </c>
      <c r="E956" s="67" t="s">
        <v>6932</v>
      </c>
      <c r="F956" s="67" t="s">
        <v>15280</v>
      </c>
      <c r="G956" s="5"/>
      <c r="H956" s="5"/>
      <c r="I956" s="5"/>
      <c r="J956" s="5"/>
    </row>
    <row r="957" spans="1:10" ht="13.5" customHeight="1" x14ac:dyDescent="0.2">
      <c r="A957" s="63">
        <v>30201707</v>
      </c>
      <c r="B957" s="64" t="str">
        <f ca="1">IFERROR(INDEX(UNSPSCDes,MATCH(INDIRECT(ADDRESS(ROW(),COLUMN()-1,4)),UNSPSCCode,0)),"")</f>
        <v>Almacenes</v>
      </c>
      <c r="C957" s="63" t="s">
        <v>1449</v>
      </c>
      <c r="D957" s="63">
        <v>6</v>
      </c>
      <c r="E957" s="66">
        <v>185000</v>
      </c>
      <c r="F957" s="65">
        <f ca="1">INDIRECT(ADDRESS(ROW(),COLUMN()-2,4))*INDIRECT(ADDRESS(ROW(),COLUMN()-1,4))</f>
        <v>1110000</v>
      </c>
      <c r="G957" s="5"/>
      <c r="H957" s="5"/>
      <c r="I957" s="5"/>
      <c r="J957" s="5"/>
    </row>
    <row r="958" spans="1:10" ht="14.1" customHeight="1" x14ac:dyDescent="0.2">
      <c r="A958" s="5"/>
      <c r="B958" s="5"/>
      <c r="C958" s="5"/>
      <c r="D958" s="5"/>
      <c r="E958" s="68" t="s">
        <v>12550</v>
      </c>
      <c r="F958" s="69">
        <f ca="1">SUM(Table3114[MONTO TOTAL ESTIMADO])</f>
        <v>1110000</v>
      </c>
      <c r="G958" s="5"/>
      <c r="H958" s="5" t="str">
        <f>C950</f>
        <v>Servicios</v>
      </c>
      <c r="I958" s="5" t="str">
        <f>E950</f>
        <v>Sí</v>
      </c>
      <c r="J958" s="5" t="str">
        <f>D950</f>
        <v>Compras Menores</v>
      </c>
    </row>
    <row r="959" spans="1:10" ht="14.1" customHeight="1" thickBot="1" x14ac:dyDescent="0.3"/>
    <row r="960" spans="1:10" ht="33.75" customHeight="1" thickBot="1" x14ac:dyDescent="0.25">
      <c r="A960" s="59" t="s">
        <v>16382</v>
      </c>
      <c r="B960" s="59" t="s">
        <v>161</v>
      </c>
      <c r="C960" s="59" t="s">
        <v>11724</v>
      </c>
      <c r="D960" s="59" t="s">
        <v>14377</v>
      </c>
      <c r="E960" s="59" t="s">
        <v>10962</v>
      </c>
      <c r="F960" s="59" t="s">
        <v>11095</v>
      </c>
      <c r="G960" s="5"/>
      <c r="H960" s="5"/>
      <c r="I960" s="5"/>
      <c r="J960" s="5"/>
    </row>
    <row r="961" spans="1:10" ht="13.5" customHeight="1" thickBot="1" x14ac:dyDescent="0.25">
      <c r="A961" s="61" t="s">
        <v>18938</v>
      </c>
      <c r="B961" s="61" t="s">
        <v>18988</v>
      </c>
      <c r="C961" s="61" t="s">
        <v>6798</v>
      </c>
      <c r="D961" s="61" t="s">
        <v>17483</v>
      </c>
      <c r="E961" s="61" t="s">
        <v>8855</v>
      </c>
      <c r="F961" s="61"/>
      <c r="G961" s="5"/>
      <c r="H961" s="5"/>
      <c r="I961" s="5"/>
      <c r="J961" s="5"/>
    </row>
    <row r="962" spans="1:10" ht="14.1" customHeight="1" thickBot="1" x14ac:dyDescent="0.25">
      <c r="A962" s="74" t="s">
        <v>14827</v>
      </c>
      <c r="B962" s="62" t="s">
        <v>8529</v>
      </c>
      <c r="C962" s="71">
        <v>45314</v>
      </c>
      <c r="D962" s="74" t="s">
        <v>9386</v>
      </c>
      <c r="E962" s="62" t="s">
        <v>13093</v>
      </c>
      <c r="F962" s="61" t="s">
        <v>3080</v>
      </c>
      <c r="G962" s="5"/>
      <c r="H962" s="5"/>
      <c r="I962" s="5"/>
      <c r="J962" s="5"/>
    </row>
    <row r="963" spans="1:10" ht="14.1" customHeight="1" thickBot="1" x14ac:dyDescent="0.25">
      <c r="A963" s="75"/>
      <c r="B963" s="62" t="s">
        <v>1786</v>
      </c>
      <c r="C963" s="60">
        <f>IF(C962="","",IF(AND(MONTH(C962)&gt;=1,MONTH(C962)&lt;=3),1,IF(AND(MONTH(C962)&gt;=4,MONTH(C962)&lt;=6),2,IF(AND(MONTH(C962)&gt;=7,MONTH(C962)&lt;=9),3,4))))</f>
        <v>1</v>
      </c>
      <c r="D963" s="75"/>
      <c r="E963" s="62" t="s">
        <v>2417</v>
      </c>
      <c r="F963" s="61" t="s">
        <v>11112</v>
      </c>
      <c r="G963" s="5"/>
      <c r="H963" s="5"/>
      <c r="I963" s="5"/>
      <c r="J963" s="5"/>
    </row>
    <row r="964" spans="1:10" ht="14.1" customHeight="1" thickBot="1" x14ac:dyDescent="0.25">
      <c r="A964" s="75"/>
      <c r="B964" s="62" t="s">
        <v>12942</v>
      </c>
      <c r="C964" s="71">
        <v>45321</v>
      </c>
      <c r="D964" s="75"/>
      <c r="E964" s="62" t="s">
        <v>3073</v>
      </c>
      <c r="F964" s="61" t="s">
        <v>11112</v>
      </c>
      <c r="G964" s="5"/>
      <c r="H964" s="5"/>
      <c r="I964" s="5"/>
      <c r="J964" s="5"/>
    </row>
    <row r="965" spans="1:10" ht="14.1" customHeight="1" thickBot="1" x14ac:dyDescent="0.25">
      <c r="A965" s="75"/>
      <c r="B965" s="62" t="s">
        <v>1786</v>
      </c>
      <c r="C965" s="60">
        <f>IF(C964="","",IF(AND(MONTH(C964)&gt;=1,MONTH(C964)&lt;=3),1,IF(AND(MONTH(C964)&gt;=4,MONTH(C964)&lt;=6),2,IF(AND(MONTH(C964)&gt;=7,MONTH(C964)&lt;=9),3,4))))</f>
        <v>1</v>
      </c>
      <c r="D965" s="75"/>
      <c r="E965" s="62" t="s">
        <v>13192</v>
      </c>
      <c r="F965" s="61" t="s">
        <v>11112</v>
      </c>
      <c r="G965" s="5"/>
      <c r="H965" s="5"/>
      <c r="I965" s="5"/>
      <c r="J965" s="5"/>
    </row>
    <row r="966" spans="1:10" ht="14.1" customHeight="1" thickBot="1" x14ac:dyDescent="0.25">
      <c r="A966" s="5"/>
      <c r="B966" s="5"/>
      <c r="C966" s="5"/>
      <c r="D966" s="5"/>
      <c r="E966" s="5"/>
      <c r="F966" s="5"/>
      <c r="G966" s="5"/>
      <c r="H966" s="5"/>
      <c r="I966" s="5"/>
      <c r="J966" s="5"/>
    </row>
    <row r="967" spans="1:10" ht="14.1" customHeight="1" thickBot="1" x14ac:dyDescent="0.25">
      <c r="A967" s="67" t="s">
        <v>15735</v>
      </c>
      <c r="B967" s="67" t="s">
        <v>16146</v>
      </c>
      <c r="C967" s="67" t="s">
        <v>15641</v>
      </c>
      <c r="D967" s="67" t="s">
        <v>15251</v>
      </c>
      <c r="E967" s="67" t="s">
        <v>6932</v>
      </c>
      <c r="F967" s="67" t="s">
        <v>15280</v>
      </c>
      <c r="G967" s="5"/>
      <c r="H967" s="5"/>
      <c r="I967" s="5"/>
      <c r="J967" s="5"/>
    </row>
    <row r="968" spans="1:10" ht="13.5" customHeight="1" x14ac:dyDescent="0.2">
      <c r="A968" s="63">
        <v>78131801</v>
      </c>
      <c r="B968" s="64" t="str">
        <f ca="1">IFERROR(INDEX(UNSPSCDes,MATCH(INDIRECT(ADDRESS(ROW(),COLUMN()-1,4)),UNSPSCCode,0)),"")</f>
        <v>Almacenaje refrigerado</v>
      </c>
      <c r="C968" s="63" t="s">
        <v>1449</v>
      </c>
      <c r="D968" s="63">
        <v>6</v>
      </c>
      <c r="E968" s="66">
        <v>185000</v>
      </c>
      <c r="F968" s="65">
        <f ca="1">INDIRECT(ADDRESS(ROW(),COLUMN()-2,4))*INDIRECT(ADDRESS(ROW(),COLUMN()-1,4))</f>
        <v>1110000</v>
      </c>
      <c r="G968" s="5"/>
      <c r="H968" s="5"/>
      <c r="I968" s="5"/>
      <c r="J968" s="5"/>
    </row>
    <row r="969" spans="1:10" ht="14.1" customHeight="1" x14ac:dyDescent="0.2">
      <c r="A969" s="5"/>
      <c r="B969" s="5"/>
      <c r="C969" s="5"/>
      <c r="D969" s="5"/>
      <c r="E969" s="68" t="s">
        <v>12550</v>
      </c>
      <c r="F969" s="69">
        <f ca="1">SUM(Table3115[MONTO TOTAL ESTIMADO])</f>
        <v>1110000</v>
      </c>
      <c r="G969" s="5"/>
      <c r="H969" s="5" t="str">
        <f>C961</f>
        <v>Servicios</v>
      </c>
      <c r="I969" s="5" t="str">
        <f>E961</f>
        <v>Sí</v>
      </c>
      <c r="J969" s="5" t="str">
        <f>D961</f>
        <v>Compras Menores</v>
      </c>
    </row>
    <row r="970" spans="1:10" ht="14.1" customHeight="1" thickBot="1" x14ac:dyDescent="0.3"/>
    <row r="971" spans="1:10" ht="33.75" customHeight="1" thickBot="1" x14ac:dyDescent="0.25">
      <c r="A971" s="59" t="s">
        <v>16382</v>
      </c>
      <c r="B971" s="59" t="s">
        <v>161</v>
      </c>
      <c r="C971" s="59" t="s">
        <v>11724</v>
      </c>
      <c r="D971" s="59" t="s">
        <v>14377</v>
      </c>
      <c r="E971" s="59" t="s">
        <v>10962</v>
      </c>
      <c r="F971" s="59" t="s">
        <v>11095</v>
      </c>
      <c r="G971" s="5"/>
      <c r="H971" s="5"/>
      <c r="I971" s="5"/>
      <c r="J971" s="5"/>
    </row>
    <row r="972" spans="1:10" ht="13.5" customHeight="1" thickBot="1" x14ac:dyDescent="0.25">
      <c r="A972" s="61" t="s">
        <v>18989</v>
      </c>
      <c r="B972" s="61" t="s">
        <v>18950</v>
      </c>
      <c r="C972" s="61" t="s">
        <v>17798</v>
      </c>
      <c r="D972" s="61" t="s">
        <v>1875</v>
      </c>
      <c r="E972" s="61" t="s">
        <v>6033</v>
      </c>
      <c r="F972" s="61"/>
      <c r="G972" s="5"/>
      <c r="H972" s="5"/>
      <c r="I972" s="5"/>
      <c r="J972" s="5"/>
    </row>
    <row r="973" spans="1:10" ht="14.1" customHeight="1" thickBot="1" x14ac:dyDescent="0.25">
      <c r="A973" s="74" t="s">
        <v>14827</v>
      </c>
      <c r="B973" s="62" t="s">
        <v>8529</v>
      </c>
      <c r="C973" s="71">
        <v>45392</v>
      </c>
      <c r="D973" s="74" t="s">
        <v>9386</v>
      </c>
      <c r="E973" s="62" t="s">
        <v>13093</v>
      </c>
      <c r="F973" s="61" t="s">
        <v>3080</v>
      </c>
      <c r="G973" s="5"/>
      <c r="H973" s="5"/>
      <c r="I973" s="5"/>
      <c r="J973" s="5"/>
    </row>
    <row r="974" spans="1:10" ht="14.1" customHeight="1" thickBot="1" x14ac:dyDescent="0.25">
      <c r="A974" s="75"/>
      <c r="B974" s="62" t="s">
        <v>1786</v>
      </c>
      <c r="C974" s="60">
        <f>IF(C973="","",IF(AND(MONTH(C973)&gt;=1,MONTH(C973)&lt;=3),1,IF(AND(MONTH(C973)&gt;=4,MONTH(C973)&lt;=6),2,IF(AND(MONTH(C973)&gt;=7,MONTH(C973)&lt;=9),3,4))))</f>
        <v>2</v>
      </c>
      <c r="D974" s="75"/>
      <c r="E974" s="62" t="s">
        <v>2417</v>
      </c>
      <c r="F974" s="61" t="s">
        <v>11112</v>
      </c>
      <c r="G974" s="5"/>
      <c r="H974" s="5"/>
      <c r="I974" s="5"/>
      <c r="J974" s="5"/>
    </row>
    <row r="975" spans="1:10" ht="14.1" customHeight="1" thickBot="1" x14ac:dyDescent="0.25">
      <c r="A975" s="75"/>
      <c r="B975" s="62" t="s">
        <v>12942</v>
      </c>
      <c r="C975" s="71">
        <v>45406</v>
      </c>
      <c r="D975" s="75"/>
      <c r="E975" s="62" t="s">
        <v>3073</v>
      </c>
      <c r="F975" s="61" t="s">
        <v>11112</v>
      </c>
      <c r="G975" s="5"/>
      <c r="H975" s="5"/>
      <c r="I975" s="5"/>
      <c r="J975" s="5"/>
    </row>
    <row r="976" spans="1:10" ht="14.1" customHeight="1" thickBot="1" x14ac:dyDescent="0.25">
      <c r="A976" s="75"/>
      <c r="B976" s="62" t="s">
        <v>1786</v>
      </c>
      <c r="C976" s="60">
        <f>IF(C975="","",IF(AND(MONTH(C975)&gt;=1,MONTH(C975)&lt;=3),1,IF(AND(MONTH(C975)&gt;=4,MONTH(C975)&lt;=6),2,IF(AND(MONTH(C975)&gt;=7,MONTH(C975)&lt;=9),3,4))))</f>
        <v>2</v>
      </c>
      <c r="D976" s="75"/>
      <c r="E976" s="62" t="s">
        <v>13192</v>
      </c>
      <c r="F976" s="61" t="s">
        <v>11112</v>
      </c>
      <c r="G976" s="5"/>
      <c r="H976" s="5"/>
      <c r="I976" s="5"/>
      <c r="J976" s="5"/>
    </row>
    <row r="977" spans="1:10" ht="14.1" customHeight="1" thickBot="1" x14ac:dyDescent="0.25">
      <c r="A977" s="5"/>
      <c r="B977" s="5"/>
      <c r="C977" s="5"/>
      <c r="D977" s="5"/>
      <c r="E977" s="5"/>
      <c r="F977" s="5"/>
      <c r="G977" s="5"/>
      <c r="H977" s="5"/>
      <c r="I977" s="5"/>
      <c r="J977" s="5"/>
    </row>
    <row r="978" spans="1:10" ht="14.1" customHeight="1" thickBot="1" x14ac:dyDescent="0.25">
      <c r="A978" s="67" t="s">
        <v>15735</v>
      </c>
      <c r="B978" s="67" t="s">
        <v>16146</v>
      </c>
      <c r="C978" s="67" t="s">
        <v>15641</v>
      </c>
      <c r="D978" s="67" t="s">
        <v>15251</v>
      </c>
      <c r="E978" s="67" t="s">
        <v>6932</v>
      </c>
      <c r="F978" s="67" t="s">
        <v>15280</v>
      </c>
      <c r="G978" s="5"/>
      <c r="H978" s="5"/>
      <c r="I978" s="5"/>
      <c r="J978" s="5"/>
    </row>
    <row r="979" spans="1:10" ht="13.5" customHeight="1" x14ac:dyDescent="0.2">
      <c r="A979" s="63">
        <v>53103001</v>
      </c>
      <c r="B979" s="64" t="str">
        <f ca="1">IFERROR(INDEX(UNSPSCDes,MATCH(INDIRECT(ADDRESS(ROW(),COLUMN()-1,4)),UNSPSCCode,0)),"")</f>
        <v>Camisetas (t-shirts) para hombre</v>
      </c>
      <c r="C979" s="63" t="s">
        <v>1449</v>
      </c>
      <c r="D979" s="63">
        <v>6000</v>
      </c>
      <c r="E979" s="66">
        <v>300</v>
      </c>
      <c r="F979" s="65">
        <f ca="1">INDIRECT(ADDRESS(ROW(),COLUMN()-2,4))*INDIRECT(ADDRESS(ROW(),COLUMN()-1,4))</f>
        <v>1800000</v>
      </c>
      <c r="G979" s="5"/>
      <c r="H979" s="5"/>
      <c r="I979" s="5"/>
      <c r="J979" s="5"/>
    </row>
    <row r="980" spans="1:10" ht="13.5" customHeight="1" x14ac:dyDescent="0.2">
      <c r="A980" s="63">
        <v>53103001</v>
      </c>
      <c r="B980" s="64" t="str">
        <f ca="1">IFERROR(INDEX(UNSPSCDes,MATCH(INDIRECT(ADDRESS(ROW(),COLUMN()-1,4)),UNSPSCCode,0)),"")</f>
        <v>Camisetas (t-shirts) para hombre</v>
      </c>
      <c r="C980" s="63" t="s">
        <v>1449</v>
      </c>
      <c r="D980" s="63">
        <v>6000</v>
      </c>
      <c r="E980" s="66">
        <v>350</v>
      </c>
      <c r="F980" s="65">
        <f ca="1">INDIRECT(ADDRESS(ROW(),COLUMN()-2,4))*INDIRECT(ADDRESS(ROW(),COLUMN()-1,4))</f>
        <v>2100000</v>
      </c>
      <c r="G980" s="5"/>
      <c r="H980" s="5"/>
      <c r="I980" s="5"/>
      <c r="J980" s="5"/>
    </row>
    <row r="981" spans="1:10" ht="13.5" customHeight="1" x14ac:dyDescent="0.2">
      <c r="A981" s="63">
        <v>53102516</v>
      </c>
      <c r="B981" s="64" t="str">
        <f ca="1">IFERROR(INDEX(UNSPSCDes,MATCH(INDIRECT(ADDRESS(ROW(),COLUMN()-1,4)),UNSPSCCode,0)),"")</f>
        <v>Gorras</v>
      </c>
      <c r="C981" s="63" t="s">
        <v>1449</v>
      </c>
      <c r="D981" s="63">
        <v>2000</v>
      </c>
      <c r="E981" s="66">
        <v>250</v>
      </c>
      <c r="F981" s="65">
        <f ca="1">INDIRECT(ADDRESS(ROW(),COLUMN()-2,4))*INDIRECT(ADDRESS(ROW(),COLUMN()-1,4))</f>
        <v>500000</v>
      </c>
      <c r="G981" s="5"/>
      <c r="H981" s="5"/>
      <c r="I981" s="5"/>
      <c r="J981" s="5"/>
    </row>
    <row r="982" spans="1:10" ht="14.1" customHeight="1" x14ac:dyDescent="0.2">
      <c r="A982" s="5"/>
      <c r="B982" s="5"/>
      <c r="C982" s="5"/>
      <c r="D982" s="5"/>
      <c r="E982" s="68" t="s">
        <v>12550</v>
      </c>
      <c r="F982" s="69">
        <f ca="1">SUM(Table3118[MONTO TOTAL ESTIMADO])</f>
        <v>4400000</v>
      </c>
      <c r="G982" s="5"/>
      <c r="H982" s="5" t="str">
        <f>C972</f>
        <v>Bienes</v>
      </c>
      <c r="I982" s="5" t="str">
        <f>E972</f>
        <v>MIPYME Mujeres</v>
      </c>
      <c r="J982" s="5" t="str">
        <f>D972</f>
        <v>Comparacion de Precios</v>
      </c>
    </row>
    <row r="983" spans="1:10" ht="14.1" customHeight="1" thickBot="1" x14ac:dyDescent="0.3"/>
    <row r="984" spans="1:10" ht="33.75" customHeight="1" thickBot="1" x14ac:dyDescent="0.25">
      <c r="A984" s="59" t="s">
        <v>16382</v>
      </c>
      <c r="B984" s="59" t="s">
        <v>161</v>
      </c>
      <c r="C984" s="59" t="s">
        <v>11724</v>
      </c>
      <c r="D984" s="59" t="s">
        <v>14377</v>
      </c>
      <c r="E984" s="59" t="s">
        <v>10962</v>
      </c>
      <c r="F984" s="59" t="s">
        <v>11095</v>
      </c>
      <c r="G984" s="5"/>
      <c r="H984" s="5"/>
      <c r="I984" s="5"/>
      <c r="J984" s="5"/>
    </row>
    <row r="985" spans="1:10" ht="13.5" customHeight="1" thickBot="1" x14ac:dyDescent="0.25">
      <c r="A985" s="61" t="s">
        <v>18990</v>
      </c>
      <c r="B985" s="61" t="s">
        <v>18870</v>
      </c>
      <c r="C985" s="61" t="s">
        <v>6798</v>
      </c>
      <c r="D985" s="61" t="s">
        <v>17483</v>
      </c>
      <c r="E985" s="61" t="s">
        <v>8855</v>
      </c>
      <c r="F985" s="61"/>
      <c r="G985" s="5"/>
      <c r="H985" s="5"/>
      <c r="I985" s="5"/>
      <c r="J985" s="5"/>
    </row>
    <row r="986" spans="1:10" ht="14.1" customHeight="1" thickBot="1" x14ac:dyDescent="0.25">
      <c r="A986" s="74" t="s">
        <v>14827</v>
      </c>
      <c r="B986" s="62" t="s">
        <v>8529</v>
      </c>
      <c r="C986" s="71">
        <v>45329</v>
      </c>
      <c r="D986" s="74" t="s">
        <v>9386</v>
      </c>
      <c r="E986" s="62" t="s">
        <v>13093</v>
      </c>
      <c r="F986" s="61" t="s">
        <v>3080</v>
      </c>
      <c r="G986" s="5"/>
      <c r="H986" s="5"/>
      <c r="I986" s="5"/>
      <c r="J986" s="5"/>
    </row>
    <row r="987" spans="1:10" ht="14.1" customHeight="1" thickBot="1" x14ac:dyDescent="0.25">
      <c r="A987" s="75"/>
      <c r="B987" s="62" t="s">
        <v>1786</v>
      </c>
      <c r="C987" s="60">
        <f>IF(C986="","",IF(AND(MONTH(C986)&gt;=1,MONTH(C986)&lt;=3),1,IF(AND(MONTH(C986)&gt;=4,MONTH(C986)&lt;=6),2,IF(AND(MONTH(C986)&gt;=7,MONTH(C986)&lt;=9),3,4))))</f>
        <v>1</v>
      </c>
      <c r="D987" s="75"/>
      <c r="E987" s="62" t="s">
        <v>2417</v>
      </c>
      <c r="F987" s="61" t="s">
        <v>11112</v>
      </c>
      <c r="G987" s="5"/>
      <c r="H987" s="5"/>
      <c r="I987" s="5"/>
      <c r="J987" s="5"/>
    </row>
    <row r="988" spans="1:10" ht="14.1" customHeight="1" thickBot="1" x14ac:dyDescent="0.25">
      <c r="A988" s="75"/>
      <c r="B988" s="62" t="s">
        <v>12942</v>
      </c>
      <c r="C988" s="71">
        <v>45334</v>
      </c>
      <c r="D988" s="75"/>
      <c r="E988" s="62" t="s">
        <v>3073</v>
      </c>
      <c r="F988" s="61" t="s">
        <v>11112</v>
      </c>
      <c r="G988" s="5"/>
      <c r="H988" s="5"/>
      <c r="I988" s="5"/>
      <c r="J988" s="5"/>
    </row>
    <row r="989" spans="1:10" ht="14.1" customHeight="1" thickBot="1" x14ac:dyDescent="0.25">
      <c r="A989" s="75"/>
      <c r="B989" s="62" t="s">
        <v>1786</v>
      </c>
      <c r="C989" s="60">
        <f>IF(C988="","",IF(AND(MONTH(C988)&gt;=1,MONTH(C988)&lt;=3),1,IF(AND(MONTH(C988)&gt;=4,MONTH(C988)&lt;=6),2,IF(AND(MONTH(C988)&gt;=7,MONTH(C988)&lt;=9),3,4))))</f>
        <v>1</v>
      </c>
      <c r="D989" s="75"/>
      <c r="E989" s="62" t="s">
        <v>13192</v>
      </c>
      <c r="F989" s="61" t="s">
        <v>11112</v>
      </c>
      <c r="G989" s="5"/>
      <c r="H989" s="5"/>
      <c r="I989" s="5"/>
      <c r="J989" s="5"/>
    </row>
    <row r="990" spans="1:10" ht="14.1" customHeight="1" thickBot="1" x14ac:dyDescent="0.25">
      <c r="A990" s="5"/>
      <c r="B990" s="5"/>
      <c r="C990" s="5"/>
      <c r="D990" s="5"/>
      <c r="E990" s="5"/>
      <c r="F990" s="5"/>
      <c r="G990" s="5"/>
      <c r="H990" s="5"/>
      <c r="I990" s="5"/>
      <c r="J990" s="5"/>
    </row>
    <row r="991" spans="1:10" ht="14.1" customHeight="1" thickBot="1" x14ac:dyDescent="0.25">
      <c r="A991" s="67" t="s">
        <v>15735</v>
      </c>
      <c r="B991" s="67" t="s">
        <v>16146</v>
      </c>
      <c r="C991" s="67" t="s">
        <v>15641</v>
      </c>
      <c r="D991" s="67" t="s">
        <v>15251</v>
      </c>
      <c r="E991" s="67" t="s">
        <v>6932</v>
      </c>
      <c r="F991" s="67" t="s">
        <v>15280</v>
      </c>
      <c r="G991" s="5"/>
      <c r="H991" s="5"/>
      <c r="I991" s="5"/>
      <c r="J991" s="5"/>
    </row>
    <row r="992" spans="1:10" ht="14.1" customHeight="1" x14ac:dyDescent="0.2">
      <c r="A992" s="63">
        <v>80141701</v>
      </c>
      <c r="B992" s="64" t="str">
        <f t="shared" ref="B992:B1005" ca="1" si="28">IFERROR(INDEX(UNSPSCDes,MATCH(INDIRECT(ADDRESS(ROW(),COLUMN()-1,4)),UNSPSCCode,0)),"")</f>
        <v>Servicios de venta directa</v>
      </c>
      <c r="C992" s="63" t="s">
        <v>1449</v>
      </c>
      <c r="D992" s="63">
        <v>3</v>
      </c>
      <c r="E992" s="66">
        <v>6000</v>
      </c>
      <c r="F992" s="65">
        <f t="shared" ref="F992:F1005" ca="1" si="29">INDIRECT(ADDRESS(ROW(),COLUMN()-2,4))*INDIRECT(ADDRESS(ROW(),COLUMN()-1,4))</f>
        <v>18000</v>
      </c>
      <c r="G992" s="5"/>
      <c r="H992" s="5"/>
      <c r="I992" s="5"/>
      <c r="J992" s="5"/>
    </row>
    <row r="993" spans="1:10" ht="13.5" customHeight="1" x14ac:dyDescent="0.2">
      <c r="A993" s="63">
        <v>80141701</v>
      </c>
      <c r="B993" s="64" t="str">
        <f t="shared" ca="1" si="28"/>
        <v>Servicios de venta directa</v>
      </c>
      <c r="C993" s="63" t="s">
        <v>1449</v>
      </c>
      <c r="D993" s="63">
        <v>10</v>
      </c>
      <c r="E993" s="66">
        <v>3500</v>
      </c>
      <c r="F993" s="65">
        <f t="shared" ca="1" si="29"/>
        <v>35000</v>
      </c>
      <c r="G993" s="5"/>
      <c r="H993" s="5"/>
      <c r="I993" s="5"/>
      <c r="J993" s="5"/>
    </row>
    <row r="994" spans="1:10" ht="13.5" customHeight="1" x14ac:dyDescent="0.2">
      <c r="A994" s="63">
        <v>80141701</v>
      </c>
      <c r="B994" s="64" t="str">
        <f t="shared" ca="1" si="28"/>
        <v>Servicios de venta directa</v>
      </c>
      <c r="C994" s="63" t="s">
        <v>1449</v>
      </c>
      <c r="D994" s="63">
        <v>1</v>
      </c>
      <c r="E994" s="66">
        <v>35000</v>
      </c>
      <c r="F994" s="65">
        <f t="shared" ca="1" si="29"/>
        <v>35000</v>
      </c>
      <c r="G994" s="5"/>
      <c r="H994" s="5"/>
      <c r="I994" s="5"/>
      <c r="J994" s="5"/>
    </row>
    <row r="995" spans="1:10" ht="13.5" customHeight="1" x14ac:dyDescent="0.2">
      <c r="A995" s="63">
        <v>80141701</v>
      </c>
      <c r="B995" s="64" t="str">
        <f t="shared" ca="1" si="28"/>
        <v>Servicios de venta directa</v>
      </c>
      <c r="C995" s="63" t="s">
        <v>1449</v>
      </c>
      <c r="D995" s="63">
        <v>10</v>
      </c>
      <c r="E995" s="66">
        <v>4500</v>
      </c>
      <c r="F995" s="65">
        <f t="shared" ca="1" si="29"/>
        <v>45000</v>
      </c>
      <c r="G995" s="5"/>
      <c r="H995" s="5"/>
      <c r="I995" s="5"/>
      <c r="J995" s="5"/>
    </row>
    <row r="996" spans="1:10" ht="13.5" customHeight="1" x14ac:dyDescent="0.2">
      <c r="A996" s="63">
        <v>80141701</v>
      </c>
      <c r="B996" s="64" t="str">
        <f t="shared" ca="1" si="28"/>
        <v>Servicios de venta directa</v>
      </c>
      <c r="C996" s="63" t="s">
        <v>1449</v>
      </c>
      <c r="D996" s="63">
        <v>2</v>
      </c>
      <c r="E996" s="66">
        <v>20000</v>
      </c>
      <c r="F996" s="65">
        <f t="shared" ca="1" si="29"/>
        <v>40000</v>
      </c>
      <c r="G996" s="5"/>
      <c r="H996" s="5"/>
      <c r="I996" s="5"/>
      <c r="J996" s="5"/>
    </row>
    <row r="997" spans="1:10" ht="13.5" customHeight="1" x14ac:dyDescent="0.2">
      <c r="A997" s="63">
        <v>80141701</v>
      </c>
      <c r="B997" s="64" t="str">
        <f t="shared" ca="1" si="28"/>
        <v>Servicios de venta directa</v>
      </c>
      <c r="C997" s="63" t="s">
        <v>1449</v>
      </c>
      <c r="D997" s="63">
        <v>8</v>
      </c>
      <c r="E997" s="66">
        <v>8000</v>
      </c>
      <c r="F997" s="65">
        <f t="shared" ca="1" si="29"/>
        <v>64000</v>
      </c>
      <c r="G997" s="5"/>
      <c r="H997" s="5"/>
      <c r="I997" s="5"/>
      <c r="J997" s="5"/>
    </row>
    <row r="998" spans="1:10" ht="13.5" customHeight="1" x14ac:dyDescent="0.2">
      <c r="A998" s="63">
        <v>80141701</v>
      </c>
      <c r="B998" s="64" t="str">
        <f t="shared" ca="1" si="28"/>
        <v>Servicios de venta directa</v>
      </c>
      <c r="C998" s="63" t="s">
        <v>1449</v>
      </c>
      <c r="D998" s="63">
        <v>6</v>
      </c>
      <c r="E998" s="66">
        <v>9000</v>
      </c>
      <c r="F998" s="65">
        <f t="shared" ca="1" si="29"/>
        <v>54000</v>
      </c>
      <c r="G998" s="5"/>
      <c r="H998" s="5"/>
      <c r="I998" s="5"/>
      <c r="J998" s="5"/>
    </row>
    <row r="999" spans="1:10" ht="13.5" customHeight="1" x14ac:dyDescent="0.2">
      <c r="A999" s="63">
        <v>80141701</v>
      </c>
      <c r="B999" s="64" t="str">
        <f t="shared" ca="1" si="28"/>
        <v>Servicios de venta directa</v>
      </c>
      <c r="C999" s="63" t="s">
        <v>1449</v>
      </c>
      <c r="D999" s="63">
        <v>1</v>
      </c>
      <c r="E999" s="66">
        <v>60000</v>
      </c>
      <c r="F999" s="65">
        <f t="shared" ca="1" si="29"/>
        <v>60000</v>
      </c>
      <c r="G999" s="5"/>
      <c r="H999" s="5"/>
      <c r="I999" s="5"/>
      <c r="J999" s="5"/>
    </row>
    <row r="1000" spans="1:10" ht="13.5" customHeight="1" x14ac:dyDescent="0.2">
      <c r="A1000" s="63">
        <v>80141701</v>
      </c>
      <c r="B1000" s="64" t="str">
        <f t="shared" ca="1" si="28"/>
        <v>Servicios de venta directa</v>
      </c>
      <c r="C1000" s="63" t="s">
        <v>1449</v>
      </c>
      <c r="D1000" s="63">
        <v>1</v>
      </c>
      <c r="E1000" s="66">
        <v>80000</v>
      </c>
      <c r="F1000" s="65">
        <f t="shared" ca="1" si="29"/>
        <v>80000</v>
      </c>
      <c r="G1000" s="5"/>
      <c r="H1000" s="5"/>
      <c r="I1000" s="5"/>
      <c r="J1000" s="5"/>
    </row>
    <row r="1001" spans="1:10" ht="13.5" customHeight="1" x14ac:dyDescent="0.2">
      <c r="A1001" s="63">
        <v>80141701</v>
      </c>
      <c r="B1001" s="64" t="str">
        <f t="shared" ca="1" si="28"/>
        <v>Servicios de venta directa</v>
      </c>
      <c r="C1001" s="63" t="s">
        <v>1449</v>
      </c>
      <c r="D1001" s="63">
        <v>250</v>
      </c>
      <c r="E1001" s="66">
        <v>500</v>
      </c>
      <c r="F1001" s="65">
        <f t="shared" ca="1" si="29"/>
        <v>125000</v>
      </c>
      <c r="G1001" s="5"/>
      <c r="H1001" s="5"/>
      <c r="I1001" s="5"/>
      <c r="J1001" s="5"/>
    </row>
    <row r="1002" spans="1:10" ht="13.5" customHeight="1" x14ac:dyDescent="0.2">
      <c r="A1002" s="63">
        <v>80141701</v>
      </c>
      <c r="B1002" s="64" t="str">
        <f t="shared" ca="1" si="28"/>
        <v>Servicios de venta directa</v>
      </c>
      <c r="C1002" s="63" t="s">
        <v>1449</v>
      </c>
      <c r="D1002" s="63">
        <v>1</v>
      </c>
      <c r="E1002" s="66">
        <v>120000</v>
      </c>
      <c r="F1002" s="65">
        <f t="shared" ca="1" si="29"/>
        <v>120000</v>
      </c>
      <c r="G1002" s="5"/>
      <c r="H1002" s="5"/>
      <c r="I1002" s="5"/>
      <c r="J1002" s="5"/>
    </row>
    <row r="1003" spans="1:10" ht="13.5" customHeight="1" x14ac:dyDescent="0.2">
      <c r="A1003" s="63">
        <v>80141701</v>
      </c>
      <c r="B1003" s="64" t="str">
        <f t="shared" ca="1" si="28"/>
        <v>Servicios de venta directa</v>
      </c>
      <c r="C1003" s="63" t="s">
        <v>1449</v>
      </c>
      <c r="D1003" s="63">
        <v>1</v>
      </c>
      <c r="E1003" s="66">
        <v>125000</v>
      </c>
      <c r="F1003" s="65">
        <f t="shared" ca="1" si="29"/>
        <v>125000</v>
      </c>
      <c r="G1003" s="5"/>
      <c r="H1003" s="5"/>
      <c r="I1003" s="5"/>
      <c r="J1003" s="5"/>
    </row>
    <row r="1004" spans="1:10" ht="13.5" customHeight="1" x14ac:dyDescent="0.2">
      <c r="A1004" s="63">
        <v>80141701</v>
      </c>
      <c r="B1004" s="64" t="str">
        <f t="shared" ca="1" si="28"/>
        <v>Servicios de venta directa</v>
      </c>
      <c r="C1004" s="63" t="s">
        <v>1449</v>
      </c>
      <c r="D1004" s="63">
        <v>1</v>
      </c>
      <c r="E1004" s="66">
        <v>150000</v>
      </c>
      <c r="F1004" s="65">
        <f t="shared" ca="1" si="29"/>
        <v>150000</v>
      </c>
      <c r="G1004" s="5"/>
      <c r="H1004" s="5"/>
      <c r="I1004" s="5"/>
      <c r="J1004" s="5"/>
    </row>
    <row r="1005" spans="1:10" ht="13.5" customHeight="1" x14ac:dyDescent="0.2">
      <c r="A1005" s="63">
        <v>80141701</v>
      </c>
      <c r="B1005" s="64" t="str">
        <f t="shared" ca="1" si="28"/>
        <v>Servicios de venta directa</v>
      </c>
      <c r="C1005" s="63" t="s">
        <v>1449</v>
      </c>
      <c r="D1005" s="63">
        <v>1</v>
      </c>
      <c r="E1005" s="66">
        <v>50000</v>
      </c>
      <c r="F1005" s="65">
        <f t="shared" ca="1" si="29"/>
        <v>50000</v>
      </c>
      <c r="G1005" s="5"/>
      <c r="H1005" s="5"/>
      <c r="I1005" s="5"/>
      <c r="J1005" s="5"/>
    </row>
    <row r="1006" spans="1:10" ht="14.1" customHeight="1" x14ac:dyDescent="0.2">
      <c r="A1006" s="5"/>
      <c r="B1006" s="5"/>
      <c r="C1006" s="5"/>
      <c r="D1006" s="5"/>
      <c r="E1006" s="68" t="s">
        <v>12550</v>
      </c>
      <c r="F1006" s="69">
        <f ca="1">SUM(Table3119[MONTO TOTAL ESTIMADO])</f>
        <v>1001000</v>
      </c>
      <c r="G1006" s="5"/>
      <c r="H1006" s="5" t="str">
        <f>C985</f>
        <v>Servicios</v>
      </c>
      <c r="I1006" s="5" t="str">
        <f>E985</f>
        <v>Sí</v>
      </c>
      <c r="J1006" s="5" t="str">
        <f>D985</f>
        <v>Compras Menores</v>
      </c>
    </row>
    <row r="1007" spans="1:10" ht="14.1" customHeight="1" thickBot="1" x14ac:dyDescent="0.3"/>
    <row r="1008" spans="1:10" ht="33.75" customHeight="1" thickBot="1" x14ac:dyDescent="0.25">
      <c r="A1008" s="59" t="s">
        <v>16382</v>
      </c>
      <c r="B1008" s="59" t="s">
        <v>161</v>
      </c>
      <c r="C1008" s="59" t="s">
        <v>11724</v>
      </c>
      <c r="D1008" s="59" t="s">
        <v>14377</v>
      </c>
      <c r="E1008" s="59" t="s">
        <v>10962</v>
      </c>
      <c r="F1008" s="59" t="s">
        <v>11095</v>
      </c>
      <c r="G1008" s="5"/>
      <c r="H1008" s="5"/>
      <c r="I1008" s="5"/>
      <c r="J1008" s="5"/>
    </row>
    <row r="1009" spans="1:10" ht="13.5" customHeight="1" thickBot="1" x14ac:dyDescent="0.25">
      <c r="A1009" s="61" t="s">
        <v>18940</v>
      </c>
      <c r="B1009" s="61" t="s">
        <v>18885</v>
      </c>
      <c r="C1009" s="61" t="s">
        <v>17798</v>
      </c>
      <c r="D1009" s="61" t="s">
        <v>10171</v>
      </c>
      <c r="E1009" s="61" t="s">
        <v>8855</v>
      </c>
      <c r="F1009" s="61"/>
      <c r="G1009" s="5"/>
      <c r="H1009" s="5"/>
      <c r="I1009" s="5"/>
      <c r="J1009" s="5"/>
    </row>
    <row r="1010" spans="1:10" ht="14.1" customHeight="1" thickBot="1" x14ac:dyDescent="0.25">
      <c r="A1010" s="74" t="s">
        <v>14827</v>
      </c>
      <c r="B1010" s="62" t="s">
        <v>8529</v>
      </c>
      <c r="C1010" s="71">
        <v>45322</v>
      </c>
      <c r="D1010" s="74" t="s">
        <v>9386</v>
      </c>
      <c r="E1010" s="62" t="s">
        <v>13093</v>
      </c>
      <c r="F1010" s="61" t="s">
        <v>3080</v>
      </c>
      <c r="G1010" s="5"/>
      <c r="H1010" s="5"/>
      <c r="I1010" s="5"/>
      <c r="J1010" s="5"/>
    </row>
    <row r="1011" spans="1:10" ht="14.1" customHeight="1" thickBot="1" x14ac:dyDescent="0.25">
      <c r="A1011" s="75"/>
      <c r="B1011" s="62" t="s">
        <v>1786</v>
      </c>
      <c r="C1011" s="60">
        <f>IF(C1010="","",IF(AND(MONTH(C1010)&gt;=1,MONTH(C1010)&lt;=3),1,IF(AND(MONTH(C1010)&gt;=4,MONTH(C1010)&lt;=6),2,IF(AND(MONTH(C1010)&gt;=7,MONTH(C1010)&lt;=9),3,4))))</f>
        <v>1</v>
      </c>
      <c r="D1011" s="75"/>
      <c r="E1011" s="62" t="s">
        <v>2417</v>
      </c>
      <c r="F1011" s="61" t="s">
        <v>11112</v>
      </c>
      <c r="G1011" s="5"/>
      <c r="H1011" s="5"/>
      <c r="I1011" s="5"/>
      <c r="J1011" s="5"/>
    </row>
    <row r="1012" spans="1:10" ht="14.1" customHeight="1" thickBot="1" x14ac:dyDescent="0.25">
      <c r="A1012" s="75"/>
      <c r="B1012" s="62" t="s">
        <v>12942</v>
      </c>
      <c r="C1012" s="71">
        <v>45322</v>
      </c>
      <c r="D1012" s="75"/>
      <c r="E1012" s="62" t="s">
        <v>3073</v>
      </c>
      <c r="F1012" s="61" t="s">
        <v>11112</v>
      </c>
      <c r="G1012" s="5"/>
      <c r="H1012" s="5"/>
      <c r="I1012" s="5"/>
      <c r="J1012" s="5"/>
    </row>
    <row r="1013" spans="1:10" ht="14.1" customHeight="1" thickBot="1" x14ac:dyDescent="0.25">
      <c r="A1013" s="75"/>
      <c r="B1013" s="62" t="s">
        <v>1786</v>
      </c>
      <c r="C1013" s="60">
        <f>IF(C1012="","",IF(AND(MONTH(C1012)&gt;=1,MONTH(C1012)&lt;=3),1,IF(AND(MONTH(C1012)&gt;=4,MONTH(C1012)&lt;=6),2,IF(AND(MONTH(C1012)&gt;=7,MONTH(C1012)&lt;=9),3,4))))</f>
        <v>1</v>
      </c>
      <c r="D1013" s="75"/>
      <c r="E1013" s="62" t="s">
        <v>13192</v>
      </c>
      <c r="F1013" s="61" t="s">
        <v>11112</v>
      </c>
      <c r="G1013" s="5"/>
      <c r="H1013" s="5"/>
      <c r="I1013" s="5"/>
      <c r="J1013" s="5"/>
    </row>
    <row r="1014" spans="1:10" ht="14.1" customHeight="1" thickBot="1" x14ac:dyDescent="0.25">
      <c r="A1014" s="5"/>
      <c r="B1014" s="5"/>
      <c r="C1014" s="5"/>
      <c r="D1014" s="5"/>
      <c r="E1014" s="5"/>
      <c r="F1014" s="5"/>
      <c r="G1014" s="5"/>
      <c r="H1014" s="5"/>
      <c r="I1014" s="5"/>
      <c r="J1014" s="5"/>
    </row>
    <row r="1015" spans="1:10" ht="14.1" customHeight="1" thickBot="1" x14ac:dyDescent="0.25">
      <c r="A1015" s="67" t="s">
        <v>15735</v>
      </c>
      <c r="B1015" s="67" t="s">
        <v>16146</v>
      </c>
      <c r="C1015" s="67" t="s">
        <v>15641</v>
      </c>
      <c r="D1015" s="67" t="s">
        <v>15251</v>
      </c>
      <c r="E1015" s="67" t="s">
        <v>6932</v>
      </c>
      <c r="F1015" s="67" t="s">
        <v>15280</v>
      </c>
      <c r="G1015" s="5"/>
      <c r="H1015" s="5"/>
      <c r="I1015" s="5"/>
      <c r="J1015" s="5"/>
    </row>
    <row r="1016" spans="1:10" ht="13.5" customHeight="1" x14ac:dyDescent="0.2">
      <c r="A1016" s="63">
        <v>42182101</v>
      </c>
      <c r="B1016" s="64" t="str">
        <f t="shared" ref="B1016:B1032" ca="1" si="30">IFERROR(INDEX(UNSPSCDes,MATCH(INDIRECT(ADDRESS(ROW(),COLUMN()-1,4)),UNSPSCCode,0)),"")</f>
        <v>Estetoscopios electrónicos o accesorios</v>
      </c>
      <c r="C1016" s="63" t="s">
        <v>1449</v>
      </c>
      <c r="D1016" s="63">
        <v>1</v>
      </c>
      <c r="E1016" s="66">
        <v>3500</v>
      </c>
      <c r="F1016" s="65">
        <f t="shared" ref="F1016:F1032" ca="1" si="31">INDIRECT(ADDRESS(ROW(),COLUMN()-2,4))*INDIRECT(ADDRESS(ROW(),COLUMN()-1,4))</f>
        <v>3500</v>
      </c>
      <c r="G1016" s="5"/>
      <c r="H1016" s="5"/>
      <c r="I1016" s="5"/>
      <c r="J1016" s="5"/>
    </row>
    <row r="1017" spans="1:10" ht="13.5" customHeight="1" x14ac:dyDescent="0.2">
      <c r="A1017" s="63">
        <v>42201714</v>
      </c>
      <c r="B1017" s="64" t="str">
        <f t="shared" ca="1" si="30"/>
        <v>Tensiómetros</v>
      </c>
      <c r="C1017" s="63" t="s">
        <v>1449</v>
      </c>
      <c r="D1017" s="63">
        <v>1</v>
      </c>
      <c r="E1017" s="66">
        <v>5000</v>
      </c>
      <c r="F1017" s="65">
        <f t="shared" ca="1" si="31"/>
        <v>5000</v>
      </c>
      <c r="G1017" s="5"/>
      <c r="H1017" s="5"/>
      <c r="I1017" s="5"/>
      <c r="J1017" s="5"/>
    </row>
    <row r="1018" spans="1:10" ht="13.5" customHeight="1" x14ac:dyDescent="0.2">
      <c r="A1018" s="63">
        <v>23151820</v>
      </c>
      <c r="B1018" s="64" t="str">
        <f t="shared" ca="1" si="30"/>
        <v>Manómetro</v>
      </c>
      <c r="C1018" s="63" t="s">
        <v>1449</v>
      </c>
      <c r="D1018" s="63">
        <v>1</v>
      </c>
      <c r="E1018" s="66">
        <v>10000</v>
      </c>
      <c r="F1018" s="65">
        <f t="shared" ca="1" si="31"/>
        <v>10000</v>
      </c>
      <c r="G1018" s="5"/>
      <c r="H1018" s="5"/>
      <c r="I1018" s="5"/>
      <c r="J1018" s="5"/>
    </row>
    <row r="1019" spans="1:10" ht="13.5" customHeight="1" x14ac:dyDescent="0.2">
      <c r="A1019" s="63">
        <v>42182005</v>
      </c>
      <c r="B1019" s="64" t="str">
        <f t="shared" ca="1" si="30"/>
        <v>Oftalmoscopios u otoscopios o sets de escopios</v>
      </c>
      <c r="C1019" s="63" t="s">
        <v>1449</v>
      </c>
      <c r="D1019" s="63">
        <v>1</v>
      </c>
      <c r="E1019" s="66">
        <v>10000</v>
      </c>
      <c r="F1019" s="65">
        <f t="shared" ca="1" si="31"/>
        <v>10000</v>
      </c>
      <c r="G1019" s="5"/>
      <c r="H1019" s="5"/>
      <c r="I1019" s="5"/>
      <c r="J1019" s="5"/>
    </row>
    <row r="1020" spans="1:10" ht="13.5" customHeight="1" x14ac:dyDescent="0.2">
      <c r="A1020" s="63">
        <v>41111508</v>
      </c>
      <c r="B1020" s="64" t="str">
        <f t="shared" ca="1" si="30"/>
        <v>Básculas para medir el peso corporal</v>
      </c>
      <c r="C1020" s="63" t="s">
        <v>1449</v>
      </c>
      <c r="D1020" s="63">
        <v>1</v>
      </c>
      <c r="E1020" s="66">
        <v>8000</v>
      </c>
      <c r="F1020" s="65">
        <f t="shared" ca="1" si="31"/>
        <v>8000</v>
      </c>
      <c r="G1020" s="5"/>
      <c r="H1020" s="5"/>
      <c r="I1020" s="5"/>
      <c r="J1020" s="5"/>
    </row>
    <row r="1021" spans="1:10" ht="13.5" customHeight="1" x14ac:dyDescent="0.2">
      <c r="A1021" s="63">
        <v>42312003</v>
      </c>
      <c r="B1021" s="64" t="str">
        <f t="shared" ca="1" si="30"/>
        <v>Tiras de cierre para la piel o para heridas</v>
      </c>
      <c r="C1021" s="63" t="s">
        <v>1449</v>
      </c>
      <c r="D1021" s="63">
        <v>4</v>
      </c>
      <c r="E1021" s="66">
        <v>500</v>
      </c>
      <c r="F1021" s="65">
        <f t="shared" ca="1" si="31"/>
        <v>2000</v>
      </c>
      <c r="G1021" s="5"/>
      <c r="H1021" s="5"/>
      <c r="I1021" s="5"/>
      <c r="J1021" s="5"/>
    </row>
    <row r="1022" spans="1:10" ht="13.5" customHeight="1" x14ac:dyDescent="0.2">
      <c r="A1022" s="63">
        <v>41104102</v>
      </c>
      <c r="B1022" s="64" t="str">
        <f t="shared" ca="1" si="30"/>
        <v>Lancetas</v>
      </c>
      <c r="C1022" s="63" t="s">
        <v>1449</v>
      </c>
      <c r="D1022" s="63">
        <v>3</v>
      </c>
      <c r="E1022" s="66">
        <v>1500</v>
      </c>
      <c r="F1022" s="65">
        <f t="shared" ca="1" si="31"/>
        <v>4500</v>
      </c>
      <c r="G1022" s="5"/>
      <c r="H1022" s="5"/>
      <c r="I1022" s="5"/>
      <c r="J1022" s="5"/>
    </row>
    <row r="1023" spans="1:10" ht="13.5" customHeight="1" x14ac:dyDescent="0.2">
      <c r="A1023" s="63">
        <v>42142609</v>
      </c>
      <c r="B1023" s="64" t="str">
        <f t="shared" ca="1" si="30"/>
        <v>Jeringas con agujas para uso médico</v>
      </c>
      <c r="C1023" s="63" t="s">
        <v>1449</v>
      </c>
      <c r="D1023" s="63">
        <v>4</v>
      </c>
      <c r="E1023" s="66">
        <v>2500</v>
      </c>
      <c r="F1023" s="65">
        <f t="shared" ca="1" si="31"/>
        <v>10000</v>
      </c>
      <c r="G1023" s="5"/>
      <c r="H1023" s="5"/>
      <c r="I1023" s="5"/>
      <c r="J1023" s="5"/>
    </row>
    <row r="1024" spans="1:10" ht="13.5" customHeight="1" x14ac:dyDescent="0.2">
      <c r="A1024" s="63">
        <v>42142609</v>
      </c>
      <c r="B1024" s="64" t="str">
        <f t="shared" ca="1" si="30"/>
        <v>Jeringas con agujas para uso médico</v>
      </c>
      <c r="C1024" s="63" t="s">
        <v>1449</v>
      </c>
      <c r="D1024" s="63">
        <v>4</v>
      </c>
      <c r="E1024" s="66">
        <v>2500</v>
      </c>
      <c r="F1024" s="65">
        <f t="shared" ca="1" si="31"/>
        <v>10000</v>
      </c>
      <c r="G1024" s="5"/>
      <c r="H1024" s="5"/>
      <c r="I1024" s="5"/>
      <c r="J1024" s="5"/>
    </row>
    <row r="1025" spans="1:10" ht="13.5" customHeight="1" x14ac:dyDescent="0.2">
      <c r="A1025" s="63">
        <v>42181501</v>
      </c>
      <c r="B1025" s="64" t="str">
        <f t="shared" ca="1" si="30"/>
        <v>Depresores de lengua o cuchillos o baja lenguas</v>
      </c>
      <c r="C1025" s="63" t="s">
        <v>1449</v>
      </c>
      <c r="D1025" s="63">
        <v>5</v>
      </c>
      <c r="E1025" s="66">
        <v>2500</v>
      </c>
      <c r="F1025" s="65">
        <f t="shared" ca="1" si="31"/>
        <v>12500</v>
      </c>
      <c r="G1025" s="5"/>
      <c r="H1025" s="5"/>
      <c r="I1025" s="5"/>
      <c r="J1025" s="5"/>
    </row>
    <row r="1026" spans="1:10" ht="13.5" customHeight="1" x14ac:dyDescent="0.2">
      <c r="A1026" s="63">
        <v>53131602</v>
      </c>
      <c r="B1026" s="64" t="str">
        <f t="shared" ca="1" si="30"/>
        <v>Artículos para el cuidado del cabello</v>
      </c>
      <c r="C1026" s="63" t="s">
        <v>1449</v>
      </c>
      <c r="D1026" s="63">
        <v>3</v>
      </c>
      <c r="E1026" s="66">
        <v>1500</v>
      </c>
      <c r="F1026" s="65">
        <f t="shared" ca="1" si="31"/>
        <v>4500</v>
      </c>
      <c r="G1026" s="5"/>
      <c r="H1026" s="5"/>
      <c r="I1026" s="5"/>
      <c r="J1026" s="5"/>
    </row>
    <row r="1027" spans="1:10" ht="13.5" customHeight="1" x14ac:dyDescent="0.2">
      <c r="A1027" s="63">
        <v>51102713</v>
      </c>
      <c r="B1027" s="64" t="str">
        <f t="shared" ca="1" si="30"/>
        <v>Povidona yodada</v>
      </c>
      <c r="C1027" s="63" t="s">
        <v>1449</v>
      </c>
      <c r="D1027" s="63">
        <v>3</v>
      </c>
      <c r="E1027" s="66">
        <v>1500</v>
      </c>
      <c r="F1027" s="65">
        <f t="shared" ca="1" si="31"/>
        <v>4500</v>
      </c>
      <c r="G1027" s="5"/>
      <c r="H1027" s="5"/>
      <c r="I1027" s="5"/>
      <c r="J1027" s="5"/>
    </row>
    <row r="1028" spans="1:10" ht="13.5" customHeight="1" x14ac:dyDescent="0.2">
      <c r="A1028" s="63">
        <v>51102710</v>
      </c>
      <c r="B1028" s="64" t="str">
        <f t="shared" ca="1" si="30"/>
        <v>Antisépticos basados en alcohol o acetona</v>
      </c>
      <c r="C1028" s="63" t="s">
        <v>1449</v>
      </c>
      <c r="D1028" s="63">
        <v>4</v>
      </c>
      <c r="E1028" s="66">
        <v>1000</v>
      </c>
      <c r="F1028" s="65">
        <f t="shared" ca="1" si="31"/>
        <v>4000</v>
      </c>
      <c r="G1028" s="5"/>
      <c r="H1028" s="5"/>
      <c r="I1028" s="5"/>
      <c r="J1028" s="5"/>
    </row>
    <row r="1029" spans="1:10" ht="13.5" customHeight="1" x14ac:dyDescent="0.2">
      <c r="A1029" s="63">
        <v>42141501</v>
      </c>
      <c r="B1029" s="64" t="str">
        <f t="shared" ca="1" si="30"/>
        <v>Bolas o fibra de algodón</v>
      </c>
      <c r="C1029" s="63" t="s">
        <v>1449</v>
      </c>
      <c r="D1029" s="63">
        <v>3</v>
      </c>
      <c r="E1029" s="66">
        <v>500</v>
      </c>
      <c r="F1029" s="65">
        <f t="shared" ca="1" si="31"/>
        <v>1500</v>
      </c>
      <c r="G1029" s="5"/>
      <c r="H1029" s="5"/>
      <c r="I1029" s="5"/>
      <c r="J1029" s="5"/>
    </row>
    <row r="1030" spans="1:10" ht="13.5" customHeight="1" x14ac:dyDescent="0.2">
      <c r="A1030" s="63">
        <v>46181504</v>
      </c>
      <c r="B1030" s="64" t="str">
        <f t="shared" ca="1" si="30"/>
        <v>Guantes de protección</v>
      </c>
      <c r="C1030" s="63" t="s">
        <v>1449</v>
      </c>
      <c r="D1030" s="63">
        <v>12</v>
      </c>
      <c r="E1030" s="66">
        <v>250</v>
      </c>
      <c r="F1030" s="65">
        <f t="shared" ca="1" si="31"/>
        <v>3000</v>
      </c>
      <c r="G1030" s="5"/>
      <c r="H1030" s="5"/>
      <c r="I1030" s="5"/>
      <c r="J1030" s="5"/>
    </row>
    <row r="1031" spans="1:10" ht="13.5" customHeight="1" x14ac:dyDescent="0.2">
      <c r="A1031" s="63">
        <v>42182202</v>
      </c>
      <c r="B1031" s="64" t="str">
        <f t="shared" ca="1" si="30"/>
        <v>Termómetros de fibra óptica para uso médico</v>
      </c>
      <c r="C1031" s="63" t="s">
        <v>1449</v>
      </c>
      <c r="D1031" s="63">
        <v>10</v>
      </c>
      <c r="E1031" s="66">
        <v>500</v>
      </c>
      <c r="F1031" s="65">
        <f t="shared" ca="1" si="31"/>
        <v>5000</v>
      </c>
      <c r="G1031" s="5"/>
      <c r="H1031" s="5"/>
      <c r="I1031" s="5"/>
      <c r="J1031" s="5"/>
    </row>
    <row r="1032" spans="1:10" ht="13.5" customHeight="1" x14ac:dyDescent="0.2">
      <c r="A1032" s="63">
        <v>46181532</v>
      </c>
      <c r="B1032" s="64" t="str">
        <f t="shared" ca="1" si="30"/>
        <v>Batas de laboratorio</v>
      </c>
      <c r="C1032" s="63" t="s">
        <v>1449</v>
      </c>
      <c r="D1032" s="63">
        <v>10</v>
      </c>
      <c r="E1032" s="66">
        <v>750</v>
      </c>
      <c r="F1032" s="65">
        <f t="shared" ca="1" si="31"/>
        <v>7500</v>
      </c>
      <c r="G1032" s="5"/>
      <c r="H1032" s="5"/>
      <c r="I1032" s="5"/>
      <c r="J1032" s="5"/>
    </row>
    <row r="1033" spans="1:10" ht="14.1" customHeight="1" x14ac:dyDescent="0.2">
      <c r="A1033" s="5"/>
      <c r="B1033" s="5"/>
      <c r="C1033" s="5"/>
      <c r="D1033" s="5"/>
      <c r="E1033" s="68" t="s">
        <v>12550</v>
      </c>
      <c r="F1033" s="69">
        <f ca="1">SUM(Table382[MONTO TOTAL ESTIMADO])</f>
        <v>105500</v>
      </c>
      <c r="G1033" s="5"/>
      <c r="H1033" s="5" t="str">
        <f>C1009</f>
        <v>Bienes</v>
      </c>
      <c r="I1033" s="5" t="str">
        <f>E1009</f>
        <v>Sí</v>
      </c>
      <c r="J1033" s="5" t="str">
        <f>D1009</f>
        <v>Compras por debajo del Umbral</v>
      </c>
    </row>
    <row r="1034" spans="1:10" ht="14.1" customHeight="1" thickBot="1" x14ac:dyDescent="0.3"/>
    <row r="1035" spans="1:10" ht="33.75" customHeight="1" thickBot="1" x14ac:dyDescent="0.25">
      <c r="A1035" s="59" t="s">
        <v>16382</v>
      </c>
      <c r="B1035" s="59" t="s">
        <v>161</v>
      </c>
      <c r="C1035" s="59" t="s">
        <v>11724</v>
      </c>
      <c r="D1035" s="59" t="s">
        <v>14377</v>
      </c>
      <c r="E1035" s="59" t="s">
        <v>10962</v>
      </c>
      <c r="F1035" s="59" t="s">
        <v>11095</v>
      </c>
      <c r="G1035" s="5"/>
      <c r="H1035" s="5"/>
      <c r="I1035" s="5"/>
      <c r="J1035" s="5"/>
    </row>
    <row r="1036" spans="1:10" ht="13.5" customHeight="1" thickBot="1" x14ac:dyDescent="0.25">
      <c r="A1036" s="61" t="s">
        <v>18941</v>
      </c>
      <c r="B1036" s="61" t="s">
        <v>18991</v>
      </c>
      <c r="C1036" s="61" t="s">
        <v>17798</v>
      </c>
      <c r="D1036" s="61" t="s">
        <v>10171</v>
      </c>
      <c r="E1036" s="61" t="s">
        <v>8855</v>
      </c>
      <c r="F1036" s="61"/>
      <c r="G1036" s="5"/>
      <c r="H1036" s="5"/>
      <c r="I1036" s="5"/>
      <c r="J1036" s="5"/>
    </row>
    <row r="1037" spans="1:10" ht="14.1" customHeight="1" thickBot="1" x14ac:dyDescent="0.25">
      <c r="A1037" s="74" t="s">
        <v>14827</v>
      </c>
      <c r="B1037" s="62" t="s">
        <v>8529</v>
      </c>
      <c r="C1037" s="71">
        <v>45322</v>
      </c>
      <c r="D1037" s="74" t="s">
        <v>9386</v>
      </c>
      <c r="E1037" s="62" t="s">
        <v>13093</v>
      </c>
      <c r="F1037" s="61" t="s">
        <v>3080</v>
      </c>
      <c r="G1037" s="5"/>
      <c r="H1037" s="5"/>
      <c r="I1037" s="5"/>
      <c r="J1037" s="5"/>
    </row>
    <row r="1038" spans="1:10" ht="14.1" customHeight="1" thickBot="1" x14ac:dyDescent="0.25">
      <c r="A1038" s="75"/>
      <c r="B1038" s="62" t="s">
        <v>1786</v>
      </c>
      <c r="C1038" s="60">
        <f>IF(C1037="","",IF(AND(MONTH(C1037)&gt;=1,MONTH(C1037)&lt;=3),1,IF(AND(MONTH(C1037)&gt;=4,MONTH(C1037)&lt;=6),2,IF(AND(MONTH(C1037)&gt;=7,MONTH(C1037)&lt;=9),3,4))))</f>
        <v>1</v>
      </c>
      <c r="D1038" s="75"/>
      <c r="E1038" s="62" t="s">
        <v>2417</v>
      </c>
      <c r="F1038" s="61" t="s">
        <v>11112</v>
      </c>
      <c r="G1038" s="5"/>
      <c r="H1038" s="5"/>
      <c r="I1038" s="5"/>
      <c r="J1038" s="5"/>
    </row>
    <row r="1039" spans="1:10" ht="14.1" customHeight="1" thickBot="1" x14ac:dyDescent="0.25">
      <c r="A1039" s="75"/>
      <c r="B1039" s="62" t="s">
        <v>12942</v>
      </c>
      <c r="C1039" s="71">
        <v>45322</v>
      </c>
      <c r="D1039" s="75"/>
      <c r="E1039" s="62" t="s">
        <v>3073</v>
      </c>
      <c r="F1039" s="61" t="s">
        <v>11112</v>
      </c>
      <c r="G1039" s="5"/>
      <c r="H1039" s="5"/>
      <c r="I1039" s="5"/>
      <c r="J1039" s="5"/>
    </row>
    <row r="1040" spans="1:10" ht="14.1" customHeight="1" thickBot="1" x14ac:dyDescent="0.25">
      <c r="A1040" s="75"/>
      <c r="B1040" s="62" t="s">
        <v>1786</v>
      </c>
      <c r="C1040" s="60">
        <f>IF(C1039="","",IF(AND(MONTH(C1039)&gt;=1,MONTH(C1039)&lt;=3),1,IF(AND(MONTH(C1039)&gt;=4,MONTH(C1039)&lt;=6),2,IF(AND(MONTH(C1039)&gt;=7,MONTH(C1039)&lt;=9),3,4))))</f>
        <v>1</v>
      </c>
      <c r="D1040" s="75"/>
      <c r="E1040" s="62" t="s">
        <v>13192</v>
      </c>
      <c r="F1040" s="61" t="s">
        <v>11112</v>
      </c>
      <c r="G1040" s="5"/>
      <c r="H1040" s="5"/>
      <c r="I1040" s="5"/>
      <c r="J1040" s="5"/>
    </row>
    <row r="1041" spans="1:10" ht="14.1" customHeight="1" thickBot="1" x14ac:dyDescent="0.25">
      <c r="A1041" s="5"/>
      <c r="B1041" s="5"/>
      <c r="C1041" s="5"/>
      <c r="D1041" s="5"/>
      <c r="E1041" s="5"/>
      <c r="F1041" s="5"/>
      <c r="G1041" s="5"/>
      <c r="H1041" s="5"/>
      <c r="I1041" s="5"/>
      <c r="J1041" s="5"/>
    </row>
    <row r="1042" spans="1:10" ht="14.1" customHeight="1" thickBot="1" x14ac:dyDescent="0.25">
      <c r="A1042" s="67" t="s">
        <v>15735</v>
      </c>
      <c r="B1042" s="67" t="s">
        <v>16146</v>
      </c>
      <c r="C1042" s="67" t="s">
        <v>15641</v>
      </c>
      <c r="D1042" s="67" t="s">
        <v>15251</v>
      </c>
      <c r="E1042" s="67" t="s">
        <v>6932</v>
      </c>
      <c r="F1042" s="67" t="s">
        <v>15280</v>
      </c>
      <c r="G1042" s="5"/>
      <c r="H1042" s="5"/>
      <c r="I1042" s="5"/>
      <c r="J1042" s="5"/>
    </row>
    <row r="1043" spans="1:10" ht="13.5" customHeight="1" x14ac:dyDescent="0.2">
      <c r="A1043" s="63">
        <v>51101507</v>
      </c>
      <c r="B1043" s="64" t="str">
        <f t="shared" ref="B1043:B1076" ca="1" si="32">IFERROR(INDEX(UNSPSCDes,MATCH(INDIRECT(ADDRESS(ROW(),COLUMN()-1,4)),UNSPSCCode,0)),"")</f>
        <v>Penicilina</v>
      </c>
      <c r="C1043" s="63" t="s">
        <v>1449</v>
      </c>
      <c r="D1043" s="63">
        <v>10</v>
      </c>
      <c r="E1043" s="66">
        <v>700</v>
      </c>
      <c r="F1043" s="65">
        <f t="shared" ref="F1043:F1076" ca="1" si="33">INDIRECT(ADDRESS(ROW(),COLUMN()-2,4))*INDIRECT(ADDRESS(ROW(),COLUMN()-1,4))</f>
        <v>7000</v>
      </c>
      <c r="G1043" s="5"/>
      <c r="H1043" s="5"/>
      <c r="I1043" s="5"/>
      <c r="J1043" s="5"/>
    </row>
    <row r="1044" spans="1:10" ht="13.5" customHeight="1" x14ac:dyDescent="0.2">
      <c r="A1044" s="63">
        <v>51101511</v>
      </c>
      <c r="B1044" s="64" t="str">
        <f t="shared" ca="1" si="32"/>
        <v>Amoxicilina</v>
      </c>
      <c r="C1044" s="63" t="s">
        <v>1449</v>
      </c>
      <c r="D1044" s="63">
        <v>15</v>
      </c>
      <c r="E1044" s="66">
        <v>300</v>
      </c>
      <c r="F1044" s="65">
        <f t="shared" ca="1" si="33"/>
        <v>4500</v>
      </c>
      <c r="G1044" s="5"/>
      <c r="H1044" s="5"/>
      <c r="I1044" s="5"/>
      <c r="J1044" s="5"/>
    </row>
    <row r="1045" spans="1:10" ht="13.5" customHeight="1" x14ac:dyDescent="0.2">
      <c r="A1045" s="63">
        <v>51101542</v>
      </c>
      <c r="B1045" s="64" t="str">
        <f t="shared" ca="1" si="32"/>
        <v>Ciprofloxacina</v>
      </c>
      <c r="C1045" s="63" t="s">
        <v>1449</v>
      </c>
      <c r="D1045" s="63">
        <v>15</v>
      </c>
      <c r="E1045" s="66">
        <v>300</v>
      </c>
      <c r="F1045" s="65">
        <f t="shared" ca="1" si="33"/>
        <v>4500</v>
      </c>
      <c r="G1045" s="5"/>
      <c r="H1045" s="5"/>
      <c r="I1045" s="5"/>
      <c r="J1045" s="5"/>
    </row>
    <row r="1046" spans="1:10" ht="13.5" customHeight="1" x14ac:dyDescent="0.2">
      <c r="A1046" s="63">
        <v>51101550</v>
      </c>
      <c r="B1046" s="64" t="str">
        <f t="shared" ca="1" si="32"/>
        <v>Cefalexina</v>
      </c>
      <c r="C1046" s="63" t="s">
        <v>1449</v>
      </c>
      <c r="D1046" s="63">
        <v>5</v>
      </c>
      <c r="E1046" s="66">
        <v>600</v>
      </c>
      <c r="F1046" s="65">
        <f t="shared" ca="1" si="33"/>
        <v>3000</v>
      </c>
      <c r="G1046" s="5"/>
      <c r="H1046" s="5"/>
      <c r="I1046" s="5"/>
      <c r="J1046" s="5"/>
    </row>
    <row r="1047" spans="1:10" ht="13.5" customHeight="1" x14ac:dyDescent="0.2">
      <c r="A1047" s="63">
        <v>51101567</v>
      </c>
      <c r="B1047" s="64" t="str">
        <f t="shared" ca="1" si="32"/>
        <v>Ampicilina</v>
      </c>
      <c r="C1047" s="63" t="s">
        <v>1449</v>
      </c>
      <c r="D1047" s="63">
        <v>15</v>
      </c>
      <c r="E1047" s="66">
        <v>300</v>
      </c>
      <c r="F1047" s="65">
        <f t="shared" ca="1" si="33"/>
        <v>4500</v>
      </c>
      <c r="G1047" s="5"/>
      <c r="H1047" s="5"/>
      <c r="I1047" s="5"/>
      <c r="J1047" s="5"/>
    </row>
    <row r="1048" spans="1:10" ht="13.5" customHeight="1" x14ac:dyDescent="0.2">
      <c r="A1048" s="63">
        <v>51101603</v>
      </c>
      <c r="B1048" s="64" t="str">
        <f t="shared" ca="1" si="32"/>
        <v>Metronidazol</v>
      </c>
      <c r="C1048" s="63" t="s">
        <v>1449</v>
      </c>
      <c r="D1048" s="63">
        <v>30</v>
      </c>
      <c r="E1048" s="66">
        <v>100</v>
      </c>
      <c r="F1048" s="65">
        <f t="shared" ca="1" si="33"/>
        <v>3000</v>
      </c>
      <c r="G1048" s="5"/>
      <c r="H1048" s="5"/>
      <c r="I1048" s="5"/>
      <c r="J1048" s="5"/>
    </row>
    <row r="1049" spans="1:10" ht="13.5" customHeight="1" x14ac:dyDescent="0.2">
      <c r="A1049" s="63">
        <v>51101701</v>
      </c>
      <c r="B1049" s="64" t="str">
        <f t="shared" ca="1" si="32"/>
        <v>Albendazol</v>
      </c>
      <c r="C1049" s="63" t="s">
        <v>1449</v>
      </c>
      <c r="D1049" s="63">
        <v>5</v>
      </c>
      <c r="E1049" s="66">
        <v>300</v>
      </c>
      <c r="F1049" s="65">
        <f t="shared" ca="1" si="33"/>
        <v>1500</v>
      </c>
      <c r="G1049" s="5"/>
      <c r="H1049" s="5"/>
      <c r="I1049" s="5"/>
      <c r="J1049" s="5"/>
    </row>
    <row r="1050" spans="1:10" ht="13.5" customHeight="1" x14ac:dyDescent="0.2">
      <c r="A1050" s="63">
        <v>51101702</v>
      </c>
      <c r="B1050" s="64" t="str">
        <f t="shared" ca="1" si="32"/>
        <v>Mebendazol</v>
      </c>
      <c r="C1050" s="63" t="s">
        <v>1449</v>
      </c>
      <c r="D1050" s="63">
        <v>50</v>
      </c>
      <c r="E1050" s="66">
        <v>50</v>
      </c>
      <c r="F1050" s="65">
        <f t="shared" ca="1" si="33"/>
        <v>2500</v>
      </c>
      <c r="G1050" s="5"/>
      <c r="H1050" s="5"/>
      <c r="I1050" s="5"/>
      <c r="J1050" s="5"/>
    </row>
    <row r="1051" spans="1:10" ht="13.5" customHeight="1" x14ac:dyDescent="0.2">
      <c r="A1051" s="63">
        <v>51101805</v>
      </c>
      <c r="B1051" s="64" t="str">
        <f t="shared" ca="1" si="32"/>
        <v>Clotrimazol</v>
      </c>
      <c r="C1051" s="63" t="s">
        <v>1449</v>
      </c>
      <c r="D1051" s="63">
        <v>50</v>
      </c>
      <c r="E1051" s="66">
        <v>20</v>
      </c>
      <c r="F1051" s="65">
        <f t="shared" ca="1" si="33"/>
        <v>1000</v>
      </c>
      <c r="G1051" s="5"/>
      <c r="H1051" s="5"/>
      <c r="I1051" s="5"/>
      <c r="J1051" s="5"/>
    </row>
    <row r="1052" spans="1:10" ht="13.5" customHeight="1" x14ac:dyDescent="0.2">
      <c r="A1052" s="63">
        <v>51101805</v>
      </c>
      <c r="B1052" s="64" t="str">
        <f t="shared" ca="1" si="32"/>
        <v>Clotrimazol</v>
      </c>
      <c r="C1052" s="63" t="s">
        <v>1449</v>
      </c>
      <c r="D1052" s="63">
        <v>50</v>
      </c>
      <c r="E1052" s="66">
        <v>200</v>
      </c>
      <c r="F1052" s="65">
        <f t="shared" ca="1" si="33"/>
        <v>10000</v>
      </c>
      <c r="G1052" s="5"/>
      <c r="H1052" s="5"/>
      <c r="I1052" s="5"/>
      <c r="J1052" s="5"/>
    </row>
    <row r="1053" spans="1:10" ht="13.5" customHeight="1" x14ac:dyDescent="0.2">
      <c r="A1053" s="63">
        <v>51102714</v>
      </c>
      <c r="B1053" s="64" t="str">
        <f t="shared" ca="1" si="32"/>
        <v>Solución de cloruro sódico para irrigación</v>
      </c>
      <c r="C1053" s="63" t="s">
        <v>1449</v>
      </c>
      <c r="D1053" s="63">
        <v>10</v>
      </c>
      <c r="E1053" s="66">
        <v>150</v>
      </c>
      <c r="F1053" s="65">
        <f t="shared" ca="1" si="33"/>
        <v>1500</v>
      </c>
      <c r="G1053" s="5"/>
      <c r="H1053" s="5"/>
      <c r="I1053" s="5"/>
      <c r="J1053" s="5"/>
    </row>
    <row r="1054" spans="1:10" ht="13.5" customHeight="1" x14ac:dyDescent="0.2">
      <c r="A1054" s="63">
        <v>51102717</v>
      </c>
      <c r="B1054" s="64" t="str">
        <f t="shared" ca="1" si="32"/>
        <v>Nitrofurazona</v>
      </c>
      <c r="C1054" s="63" t="s">
        <v>1449</v>
      </c>
      <c r="D1054" s="63">
        <v>100</v>
      </c>
      <c r="E1054" s="66">
        <v>50</v>
      </c>
      <c r="F1054" s="65">
        <f t="shared" ca="1" si="33"/>
        <v>5000</v>
      </c>
      <c r="G1054" s="5"/>
      <c r="H1054" s="5"/>
      <c r="I1054" s="5"/>
      <c r="J1054" s="5"/>
    </row>
    <row r="1055" spans="1:10" ht="13.5" customHeight="1" x14ac:dyDescent="0.2">
      <c r="A1055" s="63">
        <v>51121703</v>
      </c>
      <c r="B1055" s="64" t="str">
        <f t="shared" ca="1" si="32"/>
        <v>Captopril</v>
      </c>
      <c r="C1055" s="63" t="s">
        <v>1449</v>
      </c>
      <c r="D1055" s="63">
        <v>5</v>
      </c>
      <c r="E1055" s="66">
        <v>250</v>
      </c>
      <c r="F1055" s="65">
        <f t="shared" ca="1" si="33"/>
        <v>1250</v>
      </c>
      <c r="G1055" s="5"/>
      <c r="H1055" s="5"/>
      <c r="I1055" s="5"/>
      <c r="J1055" s="5"/>
    </row>
    <row r="1056" spans="1:10" ht="13.5" customHeight="1" x14ac:dyDescent="0.2">
      <c r="A1056" s="63">
        <v>51131503</v>
      </c>
      <c r="B1056" s="64" t="str">
        <f t="shared" ca="1" si="32"/>
        <v>Sulfato ferroso</v>
      </c>
      <c r="C1056" s="63" t="s">
        <v>1449</v>
      </c>
      <c r="D1056" s="63">
        <v>200</v>
      </c>
      <c r="E1056" s="66">
        <v>5</v>
      </c>
      <c r="F1056" s="65">
        <f t="shared" ca="1" si="33"/>
        <v>1000</v>
      </c>
      <c r="G1056" s="5"/>
      <c r="H1056" s="5"/>
      <c r="I1056" s="5"/>
      <c r="J1056" s="5"/>
    </row>
    <row r="1057" spans="1:10" ht="13.5" customHeight="1" x14ac:dyDescent="0.2">
      <c r="A1057" s="63">
        <v>51142002</v>
      </c>
      <c r="B1057" s="64" t="str">
        <f t="shared" ca="1" si="32"/>
        <v>Ácido acetilsalicílico</v>
      </c>
      <c r="C1057" s="63" t="s">
        <v>1449</v>
      </c>
      <c r="D1057" s="63">
        <v>7</v>
      </c>
      <c r="E1057" s="66">
        <v>300</v>
      </c>
      <c r="F1057" s="65">
        <f t="shared" ca="1" si="33"/>
        <v>2100</v>
      </c>
      <c r="G1057" s="5"/>
      <c r="H1057" s="5"/>
      <c r="I1057" s="5"/>
      <c r="J1057" s="5"/>
    </row>
    <row r="1058" spans="1:10" ht="13.5" customHeight="1" x14ac:dyDescent="0.2">
      <c r="A1058" s="63">
        <v>51142012</v>
      </c>
      <c r="B1058" s="64" t="str">
        <f t="shared" ca="1" si="32"/>
        <v>Ácido mefenámico</v>
      </c>
      <c r="C1058" s="63" t="s">
        <v>1449</v>
      </c>
      <c r="D1058" s="63">
        <v>15</v>
      </c>
      <c r="E1058" s="66">
        <v>800</v>
      </c>
      <c r="F1058" s="65">
        <f t="shared" ca="1" si="33"/>
        <v>12000</v>
      </c>
      <c r="G1058" s="5"/>
      <c r="H1058" s="5"/>
      <c r="I1058" s="5"/>
      <c r="J1058" s="5"/>
    </row>
    <row r="1059" spans="1:10" ht="13.5" customHeight="1" x14ac:dyDescent="0.2">
      <c r="A1059" s="63">
        <v>51142103</v>
      </c>
      <c r="B1059" s="64" t="str">
        <f t="shared" ca="1" si="32"/>
        <v>Diclofenaco potásico</v>
      </c>
      <c r="C1059" s="63" t="s">
        <v>1449</v>
      </c>
      <c r="D1059" s="63">
        <v>100</v>
      </c>
      <c r="E1059" s="66">
        <v>10</v>
      </c>
      <c r="F1059" s="65">
        <f t="shared" ca="1" si="33"/>
        <v>1000</v>
      </c>
      <c r="G1059" s="5"/>
      <c r="H1059" s="5"/>
      <c r="I1059" s="5"/>
      <c r="J1059" s="5"/>
    </row>
    <row r="1060" spans="1:10" ht="13.5" customHeight="1" x14ac:dyDescent="0.2">
      <c r="A1060" s="63">
        <v>51142103</v>
      </c>
      <c r="B1060" s="64" t="str">
        <f t="shared" ca="1" si="32"/>
        <v>Diclofenaco potásico</v>
      </c>
      <c r="C1060" s="63" t="s">
        <v>1449</v>
      </c>
      <c r="D1060" s="63">
        <v>15</v>
      </c>
      <c r="E1060" s="66">
        <v>60</v>
      </c>
      <c r="F1060" s="65">
        <f t="shared" ca="1" si="33"/>
        <v>900</v>
      </c>
      <c r="G1060" s="5"/>
      <c r="H1060" s="5"/>
      <c r="I1060" s="5"/>
      <c r="J1060" s="5"/>
    </row>
    <row r="1061" spans="1:10" ht="13.5" customHeight="1" x14ac:dyDescent="0.2">
      <c r="A1061" s="63">
        <v>51142106</v>
      </c>
      <c r="B1061" s="64" t="str">
        <f t="shared" ca="1" si="32"/>
        <v>Ibuprofeno</v>
      </c>
      <c r="C1061" s="63" t="s">
        <v>1449</v>
      </c>
      <c r="D1061" s="63">
        <v>15</v>
      </c>
      <c r="E1061" s="66">
        <v>300</v>
      </c>
      <c r="F1061" s="65">
        <f t="shared" ca="1" si="33"/>
        <v>4500</v>
      </c>
      <c r="G1061" s="5"/>
      <c r="H1061" s="5"/>
      <c r="I1061" s="5"/>
      <c r="J1061" s="5"/>
    </row>
    <row r="1062" spans="1:10" ht="13.5" customHeight="1" x14ac:dyDescent="0.2">
      <c r="A1062" s="63">
        <v>51151709</v>
      </c>
      <c r="B1062" s="64" t="str">
        <f t="shared" ca="1" si="32"/>
        <v>Fenilpropanolamina clorhidrato</v>
      </c>
      <c r="C1062" s="63" t="s">
        <v>1449</v>
      </c>
      <c r="D1062" s="63">
        <v>25</v>
      </c>
      <c r="E1062" s="66">
        <v>80</v>
      </c>
      <c r="F1062" s="65">
        <f t="shared" ca="1" si="33"/>
        <v>2000</v>
      </c>
      <c r="G1062" s="5"/>
      <c r="H1062" s="5"/>
      <c r="I1062" s="5"/>
      <c r="J1062" s="5"/>
    </row>
    <row r="1063" spans="1:10" ht="13.5" customHeight="1" x14ac:dyDescent="0.2">
      <c r="A1063" s="63">
        <v>51161606</v>
      </c>
      <c r="B1063" s="64" t="str">
        <f t="shared" ca="1" si="32"/>
        <v>Loratadina</v>
      </c>
      <c r="C1063" s="63" t="s">
        <v>1449</v>
      </c>
      <c r="D1063" s="63">
        <v>8</v>
      </c>
      <c r="E1063" s="66">
        <v>300</v>
      </c>
      <c r="F1063" s="65">
        <f t="shared" ca="1" si="33"/>
        <v>2400</v>
      </c>
      <c r="G1063" s="5"/>
      <c r="H1063" s="5"/>
      <c r="I1063" s="5"/>
      <c r="J1063" s="5"/>
    </row>
    <row r="1064" spans="1:10" ht="13.5" customHeight="1" x14ac:dyDescent="0.2">
      <c r="A1064" s="63">
        <v>51161811</v>
      </c>
      <c r="B1064" s="64" t="str">
        <f t="shared" ca="1" si="32"/>
        <v>Bromhexina</v>
      </c>
      <c r="C1064" s="63" t="s">
        <v>1449</v>
      </c>
      <c r="D1064" s="63">
        <v>70</v>
      </c>
      <c r="E1064" s="66">
        <v>65</v>
      </c>
      <c r="F1064" s="65">
        <f t="shared" ca="1" si="33"/>
        <v>4550</v>
      </c>
      <c r="G1064" s="5"/>
      <c r="H1064" s="5"/>
      <c r="I1064" s="5"/>
      <c r="J1064" s="5"/>
    </row>
    <row r="1065" spans="1:10" ht="13.5" customHeight="1" x14ac:dyDescent="0.2">
      <c r="A1065" s="63">
        <v>51171621</v>
      </c>
      <c r="B1065" s="64" t="str">
        <f t="shared" ca="1" si="32"/>
        <v>Clorhidrato de metoclopramida</v>
      </c>
      <c r="C1065" s="63" t="s">
        <v>1449</v>
      </c>
      <c r="D1065" s="63">
        <v>5</v>
      </c>
      <c r="E1065" s="66">
        <v>150</v>
      </c>
      <c r="F1065" s="65">
        <f t="shared" ca="1" si="33"/>
        <v>750</v>
      </c>
      <c r="G1065" s="5"/>
      <c r="H1065" s="5"/>
      <c r="I1065" s="5"/>
      <c r="J1065" s="5"/>
    </row>
    <row r="1066" spans="1:10" ht="13.5" customHeight="1" x14ac:dyDescent="0.2">
      <c r="A1066" s="63">
        <v>51171820</v>
      </c>
      <c r="B1066" s="64" t="str">
        <f t="shared" ca="1" si="32"/>
        <v>Dimenhidrinato</v>
      </c>
      <c r="C1066" s="63" t="s">
        <v>1449</v>
      </c>
      <c r="D1066" s="63">
        <v>5</v>
      </c>
      <c r="E1066" s="66">
        <v>850</v>
      </c>
      <c r="F1066" s="65">
        <f t="shared" ca="1" si="33"/>
        <v>4250</v>
      </c>
      <c r="G1066" s="5"/>
      <c r="H1066" s="5"/>
      <c r="I1066" s="5"/>
      <c r="J1066" s="5"/>
    </row>
    <row r="1067" spans="1:10" ht="13.5" customHeight="1" x14ac:dyDescent="0.2">
      <c r="A1067" s="63">
        <v>51171820</v>
      </c>
      <c r="B1067" s="64" t="str">
        <f t="shared" ca="1" si="32"/>
        <v>Dimenhidrinato</v>
      </c>
      <c r="C1067" s="63" t="s">
        <v>1449</v>
      </c>
      <c r="D1067" s="63">
        <v>8</v>
      </c>
      <c r="E1067" s="66">
        <v>600</v>
      </c>
      <c r="F1067" s="65">
        <f t="shared" ca="1" si="33"/>
        <v>4800</v>
      </c>
      <c r="G1067" s="5"/>
      <c r="H1067" s="5"/>
      <c r="I1067" s="5"/>
      <c r="J1067" s="5"/>
    </row>
    <row r="1068" spans="1:10" ht="13.5" customHeight="1" x14ac:dyDescent="0.2">
      <c r="A1068" s="63">
        <v>51171909</v>
      </c>
      <c r="B1068" s="64" t="str">
        <f t="shared" ca="1" si="32"/>
        <v>Omeprazol</v>
      </c>
      <c r="C1068" s="63" t="s">
        <v>1449</v>
      </c>
      <c r="D1068" s="63">
        <v>15</v>
      </c>
      <c r="E1068" s="66">
        <v>100</v>
      </c>
      <c r="F1068" s="65">
        <f t="shared" ca="1" si="33"/>
        <v>1500</v>
      </c>
      <c r="G1068" s="5"/>
      <c r="H1068" s="5"/>
      <c r="I1068" s="5"/>
      <c r="J1068" s="5"/>
    </row>
    <row r="1069" spans="1:10" ht="13.5" customHeight="1" x14ac:dyDescent="0.2">
      <c r="A1069" s="63">
        <v>51171911</v>
      </c>
      <c r="B1069" s="64" t="str">
        <f t="shared" ca="1" si="32"/>
        <v>Sucralfato</v>
      </c>
      <c r="C1069" s="63" t="s">
        <v>1449</v>
      </c>
      <c r="D1069" s="63">
        <v>35</v>
      </c>
      <c r="E1069" s="66">
        <v>40</v>
      </c>
      <c r="F1069" s="65">
        <f t="shared" ca="1" si="33"/>
        <v>1400</v>
      </c>
      <c r="G1069" s="5"/>
      <c r="H1069" s="5"/>
      <c r="I1069" s="5"/>
      <c r="J1069" s="5"/>
    </row>
    <row r="1070" spans="1:10" ht="13.5" customHeight="1" x14ac:dyDescent="0.2">
      <c r="A1070" s="63">
        <v>51181704</v>
      </c>
      <c r="B1070" s="64" t="str">
        <f t="shared" ca="1" si="32"/>
        <v>Dexametasona</v>
      </c>
      <c r="C1070" s="63" t="s">
        <v>1449</v>
      </c>
      <c r="D1070" s="63">
        <v>40</v>
      </c>
      <c r="E1070" s="66">
        <v>40</v>
      </c>
      <c r="F1070" s="65">
        <f t="shared" ca="1" si="33"/>
        <v>1600</v>
      </c>
      <c r="G1070" s="5"/>
      <c r="H1070" s="5"/>
      <c r="I1070" s="5"/>
      <c r="J1070" s="5"/>
    </row>
    <row r="1071" spans="1:10" ht="13.5" customHeight="1" x14ac:dyDescent="0.2">
      <c r="A1071" s="63">
        <v>51181704</v>
      </c>
      <c r="B1071" s="64" t="str">
        <f t="shared" ca="1" si="32"/>
        <v>Dexametasona</v>
      </c>
      <c r="C1071" s="63" t="s">
        <v>1449</v>
      </c>
      <c r="D1071" s="63">
        <v>5</v>
      </c>
      <c r="E1071" s="66">
        <v>1200</v>
      </c>
      <c r="F1071" s="65">
        <f t="shared" ca="1" si="33"/>
        <v>6000</v>
      </c>
      <c r="G1071" s="5"/>
      <c r="H1071" s="5"/>
      <c r="I1071" s="5"/>
      <c r="J1071" s="5"/>
    </row>
    <row r="1072" spans="1:10" ht="13.5" customHeight="1" x14ac:dyDescent="0.2">
      <c r="A1072" s="63">
        <v>51181706</v>
      </c>
      <c r="B1072" s="64" t="str">
        <f t="shared" ca="1" si="32"/>
        <v>Hidrocortisona</v>
      </c>
      <c r="C1072" s="63" t="s">
        <v>1449</v>
      </c>
      <c r="D1072" s="63">
        <v>65</v>
      </c>
      <c r="E1072" s="66">
        <v>60</v>
      </c>
      <c r="F1072" s="65">
        <f t="shared" ca="1" si="33"/>
        <v>3900</v>
      </c>
      <c r="G1072" s="5"/>
      <c r="H1072" s="5"/>
      <c r="I1072" s="5"/>
      <c r="J1072" s="5"/>
    </row>
    <row r="1073" spans="1:10" ht="13.5" customHeight="1" x14ac:dyDescent="0.2">
      <c r="A1073" s="63">
        <v>51191510</v>
      </c>
      <c r="B1073" s="64" t="str">
        <f t="shared" ca="1" si="32"/>
        <v>Furosemida</v>
      </c>
      <c r="C1073" s="63" t="s">
        <v>1449</v>
      </c>
      <c r="D1073" s="63">
        <v>8</v>
      </c>
      <c r="E1073" s="66">
        <v>90</v>
      </c>
      <c r="F1073" s="65">
        <f t="shared" ca="1" si="33"/>
        <v>720</v>
      </c>
      <c r="G1073" s="5"/>
      <c r="H1073" s="5"/>
      <c r="I1073" s="5"/>
      <c r="J1073" s="5"/>
    </row>
    <row r="1074" spans="1:10" ht="13.5" customHeight="1" x14ac:dyDescent="0.2">
      <c r="A1074" s="63">
        <v>51191515</v>
      </c>
      <c r="B1074" s="64" t="str">
        <f t="shared" ca="1" si="32"/>
        <v>Hidroclorotiazida</v>
      </c>
      <c r="C1074" s="63" t="s">
        <v>1449</v>
      </c>
      <c r="D1074" s="63">
        <v>6</v>
      </c>
      <c r="E1074" s="66">
        <v>300</v>
      </c>
      <c r="F1074" s="65">
        <f t="shared" ca="1" si="33"/>
        <v>1800</v>
      </c>
      <c r="G1074" s="5"/>
      <c r="H1074" s="5"/>
      <c r="I1074" s="5"/>
      <c r="J1074" s="5"/>
    </row>
    <row r="1075" spans="1:10" ht="13.5" customHeight="1" x14ac:dyDescent="0.2">
      <c r="A1075" s="63">
        <v>51191905</v>
      </c>
      <c r="B1075" s="64" t="str">
        <f t="shared" ca="1" si="32"/>
        <v>Suplementos vitamínicos</v>
      </c>
      <c r="C1075" s="63" t="s">
        <v>1449</v>
      </c>
      <c r="D1075" s="63">
        <v>40</v>
      </c>
      <c r="E1075" s="66">
        <v>35</v>
      </c>
      <c r="F1075" s="65">
        <f t="shared" ca="1" si="33"/>
        <v>1400</v>
      </c>
      <c r="G1075" s="5"/>
      <c r="H1075" s="5"/>
      <c r="I1075" s="5"/>
      <c r="J1075" s="5"/>
    </row>
    <row r="1076" spans="1:10" ht="13.5" customHeight="1" x14ac:dyDescent="0.2">
      <c r="A1076" s="63">
        <v>51191905</v>
      </c>
      <c r="B1076" s="64" t="str">
        <f t="shared" ca="1" si="32"/>
        <v>Suplementos vitamínicos</v>
      </c>
      <c r="C1076" s="63" t="s">
        <v>1449</v>
      </c>
      <c r="D1076" s="63">
        <v>5</v>
      </c>
      <c r="E1076" s="66">
        <v>400</v>
      </c>
      <c r="F1076" s="65">
        <f t="shared" ca="1" si="33"/>
        <v>2000</v>
      </c>
      <c r="G1076" s="5"/>
      <c r="H1076" s="5"/>
      <c r="I1076" s="5"/>
      <c r="J1076" s="5"/>
    </row>
    <row r="1077" spans="1:10" ht="14.1" customHeight="1" x14ac:dyDescent="0.2">
      <c r="A1077" s="5"/>
      <c r="B1077" s="5"/>
      <c r="C1077" s="5"/>
      <c r="D1077" s="5"/>
      <c r="E1077" s="68" t="s">
        <v>12550</v>
      </c>
      <c r="F1077" s="69">
        <f ca="1">SUM(Table3120[MONTO TOTAL ESTIMADO])</f>
        <v>109820</v>
      </c>
      <c r="G1077" s="5"/>
      <c r="H1077" s="5" t="str">
        <f>C1036</f>
        <v>Bienes</v>
      </c>
      <c r="I1077" s="5" t="str">
        <f>E1036</f>
        <v>Sí</v>
      </c>
      <c r="J1077" s="5" t="str">
        <f>D1036</f>
        <v>Compras por debajo del Umbral</v>
      </c>
    </row>
    <row r="1078" spans="1:10" ht="14.1" customHeight="1" thickBot="1" x14ac:dyDescent="0.3"/>
    <row r="1079" spans="1:10" ht="33.75" customHeight="1" thickBot="1" x14ac:dyDescent="0.25">
      <c r="A1079" s="59" t="s">
        <v>16382</v>
      </c>
      <c r="B1079" s="59" t="s">
        <v>161</v>
      </c>
      <c r="C1079" s="59" t="s">
        <v>11724</v>
      </c>
      <c r="D1079" s="59" t="s">
        <v>14377</v>
      </c>
      <c r="E1079" s="59" t="s">
        <v>10962</v>
      </c>
      <c r="F1079" s="59" t="s">
        <v>11095</v>
      </c>
      <c r="G1079" s="5"/>
      <c r="H1079" s="5"/>
      <c r="I1079" s="5"/>
      <c r="J1079" s="5"/>
    </row>
    <row r="1080" spans="1:10" ht="13.5" customHeight="1" thickBot="1" x14ac:dyDescent="0.25">
      <c r="A1080" s="61" t="s">
        <v>18992</v>
      </c>
      <c r="B1080" s="61" t="s">
        <v>18993</v>
      </c>
      <c r="C1080" s="61" t="s">
        <v>17798</v>
      </c>
      <c r="D1080" s="61" t="s">
        <v>10171</v>
      </c>
      <c r="E1080" s="61" t="s">
        <v>8855</v>
      </c>
      <c r="F1080" s="61"/>
      <c r="G1080" s="5"/>
      <c r="H1080" s="5"/>
      <c r="I1080" s="5"/>
      <c r="J1080" s="5"/>
    </row>
    <row r="1081" spans="1:10" ht="14.1" customHeight="1" thickBot="1" x14ac:dyDescent="0.25">
      <c r="A1081" s="74" t="s">
        <v>14827</v>
      </c>
      <c r="B1081" s="62" t="s">
        <v>8529</v>
      </c>
      <c r="C1081" s="71">
        <v>45392</v>
      </c>
      <c r="D1081" s="74" t="s">
        <v>9386</v>
      </c>
      <c r="E1081" s="62" t="s">
        <v>13093</v>
      </c>
      <c r="F1081" s="61" t="s">
        <v>3080</v>
      </c>
      <c r="G1081" s="5"/>
      <c r="H1081" s="5"/>
      <c r="I1081" s="5"/>
      <c r="J1081" s="5"/>
    </row>
    <row r="1082" spans="1:10" ht="14.1" customHeight="1" thickBot="1" x14ac:dyDescent="0.25">
      <c r="A1082" s="75"/>
      <c r="B1082" s="62" t="s">
        <v>1786</v>
      </c>
      <c r="C1082" s="60">
        <f>IF(C1081="","",IF(AND(MONTH(C1081)&gt;=1,MONTH(C1081)&lt;=3),1,IF(AND(MONTH(C1081)&gt;=4,MONTH(C1081)&lt;=6),2,IF(AND(MONTH(C1081)&gt;=7,MONTH(C1081)&lt;=9),3,4))))</f>
        <v>2</v>
      </c>
      <c r="D1082" s="75"/>
      <c r="E1082" s="62" t="s">
        <v>2417</v>
      </c>
      <c r="F1082" s="61" t="s">
        <v>11112</v>
      </c>
      <c r="G1082" s="5"/>
      <c r="H1082" s="5"/>
      <c r="I1082" s="5"/>
      <c r="J1082" s="5"/>
    </row>
    <row r="1083" spans="1:10" ht="14.1" customHeight="1" thickBot="1" x14ac:dyDescent="0.25">
      <c r="A1083" s="75"/>
      <c r="B1083" s="62" t="s">
        <v>12942</v>
      </c>
      <c r="C1083" s="71">
        <v>45392</v>
      </c>
      <c r="D1083" s="75"/>
      <c r="E1083" s="62" t="s">
        <v>3073</v>
      </c>
      <c r="F1083" s="61" t="s">
        <v>11112</v>
      </c>
      <c r="G1083" s="5"/>
      <c r="H1083" s="5"/>
      <c r="I1083" s="5"/>
      <c r="J1083" s="5"/>
    </row>
    <row r="1084" spans="1:10" ht="14.1" customHeight="1" thickBot="1" x14ac:dyDescent="0.25">
      <c r="A1084" s="75"/>
      <c r="B1084" s="62" t="s">
        <v>1786</v>
      </c>
      <c r="C1084" s="60">
        <f>IF(C1083="","",IF(AND(MONTH(C1083)&gt;=1,MONTH(C1083)&lt;=3),1,IF(AND(MONTH(C1083)&gt;=4,MONTH(C1083)&lt;=6),2,IF(AND(MONTH(C1083)&gt;=7,MONTH(C1083)&lt;=9),3,4))))</f>
        <v>2</v>
      </c>
      <c r="D1084" s="75"/>
      <c r="E1084" s="62" t="s">
        <v>13192</v>
      </c>
      <c r="F1084" s="61" t="s">
        <v>11112</v>
      </c>
      <c r="G1084" s="5"/>
      <c r="H1084" s="5"/>
      <c r="I1084" s="5"/>
      <c r="J1084" s="5"/>
    </row>
    <row r="1085" spans="1:10" ht="14.1" customHeight="1" thickBot="1" x14ac:dyDescent="0.25">
      <c r="A1085" s="5"/>
      <c r="B1085" s="5"/>
      <c r="C1085" s="5"/>
      <c r="D1085" s="5"/>
      <c r="E1085" s="5"/>
      <c r="F1085" s="5"/>
      <c r="G1085" s="5"/>
      <c r="H1085" s="5"/>
      <c r="I1085" s="5"/>
      <c r="J1085" s="5"/>
    </row>
    <row r="1086" spans="1:10" ht="14.1" customHeight="1" thickBot="1" x14ac:dyDescent="0.25">
      <c r="A1086" s="67" t="s">
        <v>15735</v>
      </c>
      <c r="B1086" s="67" t="s">
        <v>16146</v>
      </c>
      <c r="C1086" s="67" t="s">
        <v>15641</v>
      </c>
      <c r="D1086" s="67" t="s">
        <v>15251</v>
      </c>
      <c r="E1086" s="67" t="s">
        <v>6932</v>
      </c>
      <c r="F1086" s="67" t="s">
        <v>15280</v>
      </c>
      <c r="G1086" s="5"/>
      <c r="H1086" s="5"/>
      <c r="I1086" s="5"/>
      <c r="J1086" s="5"/>
    </row>
    <row r="1087" spans="1:10" ht="13.5" customHeight="1" x14ac:dyDescent="0.2">
      <c r="A1087" s="63">
        <v>41116201</v>
      </c>
      <c r="B1087" s="64" t="str">
        <f t="shared" ref="B1087:B1095" ca="1" si="34">IFERROR(INDEX(UNSPSCDes,MATCH(INDIRECT(ADDRESS(ROW(),COLUMN()-1,4)),UNSPSCCode,0)),"")</f>
        <v>Monitores o medidores de glucosa</v>
      </c>
      <c r="C1087" s="63" t="s">
        <v>1449</v>
      </c>
      <c r="D1087" s="63">
        <v>5</v>
      </c>
      <c r="E1087" s="66">
        <v>2000</v>
      </c>
      <c r="F1087" s="65">
        <f t="shared" ref="F1087:F1095" ca="1" si="35">INDIRECT(ADDRESS(ROW(),COLUMN()-2,4))*INDIRECT(ADDRESS(ROW(),COLUMN()-1,4))</f>
        <v>10000</v>
      </c>
      <c r="G1087" s="5"/>
      <c r="H1087" s="5"/>
      <c r="I1087" s="5"/>
      <c r="J1087" s="5"/>
    </row>
    <row r="1088" spans="1:10" ht="13.5" customHeight="1" x14ac:dyDescent="0.2">
      <c r="A1088" s="63">
        <v>42142601</v>
      </c>
      <c r="B1088" s="64" t="str">
        <f t="shared" ca="1" si="34"/>
        <v>Jeringas para aspiración o irrigación médica</v>
      </c>
      <c r="C1088" s="63" t="s">
        <v>1449</v>
      </c>
      <c r="D1088" s="63">
        <v>5</v>
      </c>
      <c r="E1088" s="66">
        <v>500</v>
      </c>
      <c r="F1088" s="65">
        <f t="shared" ca="1" si="35"/>
        <v>2500</v>
      </c>
      <c r="G1088" s="5"/>
      <c r="H1088" s="5"/>
      <c r="I1088" s="5"/>
      <c r="J1088" s="5"/>
    </row>
    <row r="1089" spans="1:10" ht="13.5" customHeight="1" x14ac:dyDescent="0.2">
      <c r="A1089" s="63">
        <v>42142601</v>
      </c>
      <c r="B1089" s="64" t="str">
        <f t="shared" ca="1" si="34"/>
        <v>Jeringas para aspiración o irrigación médica</v>
      </c>
      <c r="C1089" s="63" t="s">
        <v>1449</v>
      </c>
      <c r="D1089" s="63">
        <v>5</v>
      </c>
      <c r="E1089" s="66">
        <v>550</v>
      </c>
      <c r="F1089" s="65">
        <f t="shared" ca="1" si="35"/>
        <v>2750</v>
      </c>
      <c r="G1089" s="5"/>
      <c r="H1089" s="5"/>
      <c r="I1089" s="5"/>
      <c r="J1089" s="5"/>
    </row>
    <row r="1090" spans="1:10" ht="13.5" customHeight="1" x14ac:dyDescent="0.2">
      <c r="A1090" s="63">
        <v>42311509</v>
      </c>
      <c r="B1090" s="64" t="str">
        <f t="shared" ca="1" si="34"/>
        <v>Vendaje de lainilla</v>
      </c>
      <c r="C1090" s="63" t="s">
        <v>1449</v>
      </c>
      <c r="D1090" s="63">
        <v>10</v>
      </c>
      <c r="E1090" s="66">
        <v>500</v>
      </c>
      <c r="F1090" s="65">
        <f t="shared" ca="1" si="35"/>
        <v>5000</v>
      </c>
      <c r="G1090" s="5"/>
      <c r="H1090" s="5"/>
      <c r="I1090" s="5"/>
      <c r="J1090" s="5"/>
    </row>
    <row r="1091" spans="1:10" ht="13.5" customHeight="1" x14ac:dyDescent="0.2">
      <c r="A1091" s="63">
        <v>42311708</v>
      </c>
      <c r="B1091" s="64" t="str">
        <f t="shared" ca="1" si="34"/>
        <v>Cintas adherentes médicas o quirúrgicas para uso general</v>
      </c>
      <c r="C1091" s="63" t="s">
        <v>1449</v>
      </c>
      <c r="D1091" s="63">
        <v>10</v>
      </c>
      <c r="E1091" s="66">
        <v>175</v>
      </c>
      <c r="F1091" s="65">
        <f t="shared" ca="1" si="35"/>
        <v>1750</v>
      </c>
      <c r="G1091" s="5"/>
      <c r="H1091" s="5"/>
      <c r="I1091" s="5"/>
      <c r="J1091" s="5"/>
    </row>
    <row r="1092" spans="1:10" ht="13.5" customHeight="1" x14ac:dyDescent="0.2">
      <c r="A1092" s="63">
        <v>51102710</v>
      </c>
      <c r="B1092" s="64" t="str">
        <f t="shared" ca="1" si="34"/>
        <v>Antisépticos basados en alcohol o acetona</v>
      </c>
      <c r="C1092" s="63" t="s">
        <v>1449</v>
      </c>
      <c r="D1092" s="63">
        <v>50</v>
      </c>
      <c r="E1092" s="66">
        <v>600</v>
      </c>
      <c r="F1092" s="65">
        <f t="shared" ca="1" si="35"/>
        <v>30000</v>
      </c>
      <c r="G1092" s="5"/>
      <c r="H1092" s="5"/>
      <c r="I1092" s="5"/>
      <c r="J1092" s="5"/>
    </row>
    <row r="1093" spans="1:10" ht="13.5" customHeight="1" x14ac:dyDescent="0.2">
      <c r="A1093" s="63">
        <v>42131606</v>
      </c>
      <c r="B1093" s="64" t="str">
        <f t="shared" ca="1" si="34"/>
        <v>Máscaras quirúrgicas o de aislamiento para personal médico</v>
      </c>
      <c r="C1093" s="63" t="s">
        <v>1449</v>
      </c>
      <c r="D1093" s="63">
        <v>50</v>
      </c>
      <c r="E1093" s="66">
        <v>175</v>
      </c>
      <c r="F1093" s="65">
        <f t="shared" ca="1" si="35"/>
        <v>8750</v>
      </c>
      <c r="G1093" s="5"/>
      <c r="H1093" s="5"/>
      <c r="I1093" s="5"/>
      <c r="J1093" s="5"/>
    </row>
    <row r="1094" spans="1:10" ht="13.5" customHeight="1" x14ac:dyDescent="0.2">
      <c r="A1094" s="63">
        <v>53131626</v>
      </c>
      <c r="B1094" s="64" t="str">
        <f t="shared" ca="1" si="34"/>
        <v>Desinfectante de manos</v>
      </c>
      <c r="C1094" s="63" t="s">
        <v>1449</v>
      </c>
      <c r="D1094" s="63">
        <v>25</v>
      </c>
      <c r="E1094" s="66">
        <v>600</v>
      </c>
      <c r="F1094" s="65">
        <f t="shared" ca="1" si="35"/>
        <v>15000</v>
      </c>
      <c r="G1094" s="5"/>
      <c r="H1094" s="5"/>
      <c r="I1094" s="5"/>
      <c r="J1094" s="5"/>
    </row>
    <row r="1095" spans="1:10" ht="13.5" customHeight="1" x14ac:dyDescent="0.2">
      <c r="A1095" s="63">
        <v>42132205</v>
      </c>
      <c r="B1095" s="64" t="str">
        <f t="shared" ca="1" si="34"/>
        <v>Guantes de cirugía</v>
      </c>
      <c r="C1095" s="63" t="s">
        <v>1449</v>
      </c>
      <c r="D1095" s="63">
        <v>25</v>
      </c>
      <c r="E1095" s="66">
        <v>850</v>
      </c>
      <c r="F1095" s="65">
        <f t="shared" ca="1" si="35"/>
        <v>21250</v>
      </c>
      <c r="G1095" s="5"/>
      <c r="H1095" s="5"/>
      <c r="I1095" s="5"/>
      <c r="J1095" s="5"/>
    </row>
    <row r="1096" spans="1:10" ht="14.1" customHeight="1" x14ac:dyDescent="0.2">
      <c r="A1096" s="5"/>
      <c r="B1096" s="5"/>
      <c r="C1096" s="5"/>
      <c r="D1096" s="5"/>
      <c r="E1096" s="68" t="s">
        <v>12550</v>
      </c>
      <c r="F1096" s="69">
        <f ca="1">SUM(Table3121[MONTO TOTAL ESTIMADO])</f>
        <v>97000</v>
      </c>
      <c r="G1096" s="5"/>
      <c r="H1096" s="5" t="str">
        <f>C1080</f>
        <v>Bienes</v>
      </c>
      <c r="I1096" s="5" t="str">
        <f>E1080</f>
        <v>Sí</v>
      </c>
      <c r="J1096" s="5" t="str">
        <f>D1080</f>
        <v>Compras por debajo del Umbral</v>
      </c>
    </row>
    <row r="1097" spans="1:10" ht="14.1" customHeight="1" thickBot="1" x14ac:dyDescent="0.3"/>
    <row r="1098" spans="1:10" ht="33.75" customHeight="1" thickBot="1" x14ac:dyDescent="0.25">
      <c r="A1098" s="59" t="s">
        <v>16382</v>
      </c>
      <c r="B1098" s="59" t="s">
        <v>161</v>
      </c>
      <c r="C1098" s="59" t="s">
        <v>11724</v>
      </c>
      <c r="D1098" s="59" t="s">
        <v>14377</v>
      </c>
      <c r="E1098" s="59" t="s">
        <v>10962</v>
      </c>
      <c r="F1098" s="59" t="s">
        <v>11095</v>
      </c>
      <c r="G1098" s="5"/>
      <c r="H1098" s="5"/>
      <c r="I1098" s="5"/>
      <c r="J1098" s="5"/>
    </row>
    <row r="1099" spans="1:10" ht="13.5" customHeight="1" thickBot="1" x14ac:dyDescent="0.25">
      <c r="A1099" s="61" t="s">
        <v>18886</v>
      </c>
      <c r="B1099" s="61" t="s">
        <v>18994</v>
      </c>
      <c r="C1099" s="61" t="s">
        <v>17798</v>
      </c>
      <c r="D1099" s="61" t="s">
        <v>10171</v>
      </c>
      <c r="E1099" s="61" t="s">
        <v>8855</v>
      </c>
      <c r="F1099" s="61"/>
      <c r="G1099" s="5"/>
      <c r="H1099" s="5"/>
      <c r="I1099" s="5"/>
      <c r="J1099" s="5"/>
    </row>
    <row r="1100" spans="1:10" ht="14.1" customHeight="1" thickBot="1" x14ac:dyDescent="0.25">
      <c r="A1100" s="74" t="s">
        <v>14827</v>
      </c>
      <c r="B1100" s="62" t="s">
        <v>8529</v>
      </c>
      <c r="C1100" s="71">
        <v>45330</v>
      </c>
      <c r="D1100" s="74" t="s">
        <v>9386</v>
      </c>
      <c r="E1100" s="62" t="s">
        <v>13093</v>
      </c>
      <c r="F1100" s="61" t="s">
        <v>3080</v>
      </c>
      <c r="G1100" s="5"/>
      <c r="H1100" s="5"/>
      <c r="I1100" s="5"/>
      <c r="J1100" s="5"/>
    </row>
    <row r="1101" spans="1:10" ht="14.1" customHeight="1" thickBot="1" x14ac:dyDescent="0.25">
      <c r="A1101" s="75"/>
      <c r="B1101" s="62" t="s">
        <v>1786</v>
      </c>
      <c r="C1101" s="60">
        <f>IF(C1100="","",IF(AND(MONTH(C1100)&gt;=1,MONTH(C1100)&lt;=3),1,IF(AND(MONTH(C1100)&gt;=4,MONTH(C1100)&lt;=6),2,IF(AND(MONTH(C1100)&gt;=7,MONTH(C1100)&lt;=9),3,4))))</f>
        <v>1</v>
      </c>
      <c r="D1101" s="75"/>
      <c r="E1101" s="62" t="s">
        <v>2417</v>
      </c>
      <c r="F1101" s="61" t="s">
        <v>11112</v>
      </c>
      <c r="G1101" s="5"/>
      <c r="H1101" s="5"/>
      <c r="I1101" s="5"/>
      <c r="J1101" s="5"/>
    </row>
    <row r="1102" spans="1:10" ht="14.1" customHeight="1" thickBot="1" x14ac:dyDescent="0.25">
      <c r="A1102" s="75"/>
      <c r="B1102" s="62" t="s">
        <v>12942</v>
      </c>
      <c r="C1102" s="71">
        <v>45330</v>
      </c>
      <c r="D1102" s="75"/>
      <c r="E1102" s="62" t="s">
        <v>3073</v>
      </c>
      <c r="F1102" s="61" t="s">
        <v>11112</v>
      </c>
      <c r="G1102" s="5"/>
      <c r="H1102" s="5"/>
      <c r="I1102" s="5"/>
      <c r="J1102" s="5"/>
    </row>
    <row r="1103" spans="1:10" ht="14.1" customHeight="1" thickBot="1" x14ac:dyDescent="0.25">
      <c r="A1103" s="75"/>
      <c r="B1103" s="62" t="s">
        <v>1786</v>
      </c>
      <c r="C1103" s="60">
        <f>IF(C1102="","",IF(AND(MONTH(C1102)&gt;=1,MONTH(C1102)&lt;=3),1,IF(AND(MONTH(C1102)&gt;=4,MONTH(C1102)&lt;=6),2,IF(AND(MONTH(C1102)&gt;=7,MONTH(C1102)&lt;=9),3,4))))</f>
        <v>1</v>
      </c>
      <c r="D1103" s="75"/>
      <c r="E1103" s="62" t="s">
        <v>13192</v>
      </c>
      <c r="F1103" s="61" t="s">
        <v>11112</v>
      </c>
      <c r="G1103" s="5"/>
      <c r="H1103" s="5"/>
      <c r="I1103" s="5"/>
      <c r="J1103" s="5"/>
    </row>
    <row r="1104" spans="1:10" ht="14.1" customHeight="1" thickBot="1" x14ac:dyDescent="0.25">
      <c r="A1104" s="5"/>
      <c r="B1104" s="5"/>
      <c r="C1104" s="5"/>
      <c r="D1104" s="5"/>
      <c r="E1104" s="5"/>
      <c r="F1104" s="5"/>
      <c r="G1104" s="5"/>
      <c r="H1104" s="5"/>
      <c r="I1104" s="5"/>
      <c r="J1104" s="5"/>
    </row>
    <row r="1105" spans="1:10" ht="14.1" customHeight="1" thickBot="1" x14ac:dyDescent="0.25">
      <c r="A1105" s="67" t="s">
        <v>15735</v>
      </c>
      <c r="B1105" s="67" t="s">
        <v>16146</v>
      </c>
      <c r="C1105" s="67" t="s">
        <v>15641</v>
      </c>
      <c r="D1105" s="67" t="s">
        <v>15251</v>
      </c>
      <c r="E1105" s="67" t="s">
        <v>6932</v>
      </c>
      <c r="F1105" s="67" t="s">
        <v>15280</v>
      </c>
      <c r="G1105" s="5"/>
      <c r="H1105" s="5"/>
      <c r="I1105" s="5"/>
      <c r="J1105" s="5"/>
    </row>
    <row r="1106" spans="1:10" ht="13.5" customHeight="1" x14ac:dyDescent="0.2">
      <c r="A1106" s="63">
        <v>31211908</v>
      </c>
      <c r="B1106" s="64" t="str">
        <f t="shared" ref="B1106:B1117" ca="1" si="36">IFERROR(INDEX(UNSPSCDes,MATCH(INDIRECT(ADDRESS(ROW(),COLUMN()-1,4)),UNSPSCCode,0)),"")</f>
        <v>Pistolas de pintar</v>
      </c>
      <c r="C1106" s="63" t="s">
        <v>1449</v>
      </c>
      <c r="D1106" s="63">
        <v>1</v>
      </c>
      <c r="E1106" s="66">
        <v>400</v>
      </c>
      <c r="F1106" s="65">
        <f t="shared" ref="F1106:F1117" ca="1" si="37">INDIRECT(ADDRESS(ROW(),COLUMN()-2,4))*INDIRECT(ADDRESS(ROW(),COLUMN()-1,4))</f>
        <v>400</v>
      </c>
      <c r="G1106" s="5"/>
      <c r="H1106" s="5"/>
      <c r="I1106" s="5"/>
      <c r="J1106" s="5"/>
    </row>
    <row r="1107" spans="1:10" ht="13.5" customHeight="1" x14ac:dyDescent="0.2">
      <c r="A1107" s="63">
        <v>27112107</v>
      </c>
      <c r="B1107" s="64" t="str">
        <f t="shared" ca="1" si="36"/>
        <v>Alicates boquianchos ajustables</v>
      </c>
      <c r="C1107" s="63" t="s">
        <v>1449</v>
      </c>
      <c r="D1107" s="63">
        <v>3</v>
      </c>
      <c r="E1107" s="66">
        <v>1500</v>
      </c>
      <c r="F1107" s="65">
        <f t="shared" ca="1" si="37"/>
        <v>4500</v>
      </c>
      <c r="G1107" s="5"/>
      <c r="H1107" s="5"/>
      <c r="I1107" s="5"/>
      <c r="J1107" s="5"/>
    </row>
    <row r="1108" spans="1:10" ht="13.5" customHeight="1" x14ac:dyDescent="0.2">
      <c r="A1108" s="63">
        <v>27112107</v>
      </c>
      <c r="B1108" s="64" t="str">
        <f t="shared" ca="1" si="36"/>
        <v>Alicates boquianchos ajustables</v>
      </c>
      <c r="C1108" s="63" t="s">
        <v>1449</v>
      </c>
      <c r="D1108" s="63">
        <v>2</v>
      </c>
      <c r="E1108" s="66">
        <v>300</v>
      </c>
      <c r="F1108" s="65">
        <f t="shared" ca="1" si="37"/>
        <v>600</v>
      </c>
      <c r="G1108" s="5"/>
      <c r="H1108" s="5"/>
      <c r="I1108" s="5"/>
      <c r="J1108" s="5"/>
    </row>
    <row r="1109" spans="1:10" ht="13.5" customHeight="1" x14ac:dyDescent="0.2">
      <c r="A1109" s="63">
        <v>26131608</v>
      </c>
      <c r="B1109" s="64" t="str">
        <f t="shared" ca="1" si="36"/>
        <v>Chimeneas de ventilación o antorchas</v>
      </c>
      <c r="C1109" s="63" t="s">
        <v>1449</v>
      </c>
      <c r="D1109" s="63">
        <v>1</v>
      </c>
      <c r="E1109" s="66">
        <v>3500</v>
      </c>
      <c r="F1109" s="65">
        <f t="shared" ca="1" si="37"/>
        <v>3500</v>
      </c>
      <c r="G1109" s="5"/>
      <c r="H1109" s="5"/>
      <c r="I1109" s="5"/>
      <c r="J1109" s="5"/>
    </row>
    <row r="1110" spans="1:10" ht="13.5" customHeight="1" x14ac:dyDescent="0.2">
      <c r="A1110" s="63">
        <v>39121301</v>
      </c>
      <c r="B1110" s="64" t="str">
        <f t="shared" ca="1" si="36"/>
        <v>Cerramientos del panel de control o distribución</v>
      </c>
      <c r="C1110" s="63" t="s">
        <v>1449</v>
      </c>
      <c r="D1110" s="63">
        <v>3</v>
      </c>
      <c r="E1110" s="66">
        <v>500</v>
      </c>
      <c r="F1110" s="65">
        <f t="shared" ca="1" si="37"/>
        <v>1500</v>
      </c>
      <c r="G1110" s="5"/>
      <c r="H1110" s="5"/>
      <c r="I1110" s="5"/>
      <c r="J1110" s="5"/>
    </row>
    <row r="1111" spans="1:10" ht="13.5" customHeight="1" x14ac:dyDescent="0.2">
      <c r="A1111" s="63">
        <v>41113601</v>
      </c>
      <c r="B1111" s="64" t="str">
        <f t="shared" ca="1" si="36"/>
        <v>Amperímetros</v>
      </c>
      <c r="C1111" s="63" t="s">
        <v>1449</v>
      </c>
      <c r="D1111" s="63">
        <v>1</v>
      </c>
      <c r="E1111" s="66">
        <v>400</v>
      </c>
      <c r="F1111" s="65">
        <f t="shared" ca="1" si="37"/>
        <v>400</v>
      </c>
      <c r="G1111" s="5"/>
      <c r="H1111" s="5"/>
      <c r="I1111" s="5"/>
      <c r="J1111" s="5"/>
    </row>
    <row r="1112" spans="1:10" ht="13.5" customHeight="1" x14ac:dyDescent="0.2">
      <c r="A1112" s="63">
        <v>41111615</v>
      </c>
      <c r="B1112" s="64" t="str">
        <f t="shared" ca="1" si="36"/>
        <v>Sistemas láser de medición</v>
      </c>
      <c r="C1112" s="63" t="s">
        <v>1449</v>
      </c>
      <c r="D1112" s="63">
        <v>1</v>
      </c>
      <c r="E1112" s="66">
        <v>3800</v>
      </c>
      <c r="F1112" s="65">
        <f t="shared" ca="1" si="37"/>
        <v>3800</v>
      </c>
      <c r="G1112" s="5"/>
      <c r="H1112" s="5"/>
      <c r="I1112" s="5"/>
      <c r="J1112" s="5"/>
    </row>
    <row r="1113" spans="1:10" ht="13.5" customHeight="1" x14ac:dyDescent="0.2">
      <c r="A1113" s="63">
        <v>27111804</v>
      </c>
      <c r="B1113" s="64" t="str">
        <f t="shared" ca="1" si="36"/>
        <v>Plomadas</v>
      </c>
      <c r="C1113" s="63" t="s">
        <v>1449</v>
      </c>
      <c r="D1113" s="63">
        <v>2</v>
      </c>
      <c r="E1113" s="66">
        <v>300</v>
      </c>
      <c r="F1113" s="65">
        <f t="shared" ca="1" si="37"/>
        <v>600</v>
      </c>
      <c r="G1113" s="5"/>
      <c r="H1113" s="5"/>
      <c r="I1113" s="5"/>
      <c r="J1113" s="5"/>
    </row>
    <row r="1114" spans="1:10" ht="13.5" customHeight="1" x14ac:dyDescent="0.2">
      <c r="A1114" s="63">
        <v>41111920</v>
      </c>
      <c r="B1114" s="64" t="str">
        <f t="shared" ca="1" si="36"/>
        <v>Máquinas de medición de coordenadas cmm</v>
      </c>
      <c r="C1114" s="63" t="s">
        <v>1449</v>
      </c>
      <c r="D1114" s="63">
        <v>1</v>
      </c>
      <c r="E1114" s="66">
        <v>5000</v>
      </c>
      <c r="F1114" s="65">
        <f t="shared" ca="1" si="37"/>
        <v>5000</v>
      </c>
      <c r="G1114" s="5"/>
      <c r="H1114" s="5"/>
      <c r="I1114" s="5"/>
      <c r="J1114" s="5"/>
    </row>
    <row r="1115" spans="1:10" ht="13.5" customHeight="1" x14ac:dyDescent="0.2">
      <c r="A1115" s="63">
        <v>39121407</v>
      </c>
      <c r="B1115" s="64" t="str">
        <f t="shared" ca="1" si="36"/>
        <v>Strips de conexiones</v>
      </c>
      <c r="C1115" s="63" t="s">
        <v>1449</v>
      </c>
      <c r="D1115" s="63">
        <v>4</v>
      </c>
      <c r="E1115" s="66">
        <v>5000</v>
      </c>
      <c r="F1115" s="65">
        <f t="shared" ca="1" si="37"/>
        <v>20000</v>
      </c>
      <c r="G1115" s="5"/>
      <c r="H1115" s="5"/>
      <c r="I1115" s="5"/>
      <c r="J1115" s="5"/>
    </row>
    <row r="1116" spans="1:10" ht="13.5" customHeight="1" x14ac:dyDescent="0.2">
      <c r="A1116" s="63">
        <v>31201501</v>
      </c>
      <c r="B1116" s="64" t="str">
        <f t="shared" ca="1" si="36"/>
        <v>Cinta de ductos</v>
      </c>
      <c r="C1116" s="63" t="s">
        <v>1449</v>
      </c>
      <c r="D1116" s="63">
        <v>1</v>
      </c>
      <c r="E1116" s="66">
        <v>2000</v>
      </c>
      <c r="F1116" s="65">
        <f t="shared" ca="1" si="37"/>
        <v>2000</v>
      </c>
      <c r="G1116" s="5"/>
      <c r="H1116" s="5"/>
      <c r="I1116" s="5"/>
      <c r="J1116" s="5"/>
    </row>
    <row r="1117" spans="1:10" ht="13.5" customHeight="1" x14ac:dyDescent="0.2">
      <c r="A1117" s="63">
        <v>27112202</v>
      </c>
      <c r="B1117" s="64" t="str">
        <f t="shared" ca="1" si="36"/>
        <v>Palustres o llanas de madera</v>
      </c>
      <c r="C1117" s="63" t="s">
        <v>1449</v>
      </c>
      <c r="D1117" s="63">
        <v>9</v>
      </c>
      <c r="E1117" s="66">
        <v>200</v>
      </c>
      <c r="F1117" s="65">
        <f t="shared" ca="1" si="37"/>
        <v>1800</v>
      </c>
      <c r="G1117" s="5"/>
      <c r="H1117" s="5"/>
      <c r="I1117" s="5"/>
      <c r="J1117" s="5"/>
    </row>
    <row r="1118" spans="1:10" ht="14.1" customHeight="1" x14ac:dyDescent="0.2">
      <c r="A1118" s="5"/>
      <c r="B1118" s="5"/>
      <c r="C1118" s="5"/>
      <c r="D1118" s="5"/>
      <c r="E1118" s="68" t="s">
        <v>12550</v>
      </c>
      <c r="F1118" s="69">
        <f ca="1">SUM(Table3122[MONTO TOTAL ESTIMADO])</f>
        <v>44100</v>
      </c>
      <c r="G1118" s="5"/>
      <c r="H1118" s="5" t="str">
        <f>C1099</f>
        <v>Bienes</v>
      </c>
      <c r="I1118" s="5" t="str">
        <f>E1099</f>
        <v>Sí</v>
      </c>
      <c r="J1118" s="5" t="str">
        <f>D1099</f>
        <v>Compras por debajo del Umbral</v>
      </c>
    </row>
    <row r="1119" spans="1:10" ht="14.1" customHeight="1" thickBot="1" x14ac:dyDescent="0.3"/>
    <row r="1120" spans="1:10" ht="33.75" customHeight="1" thickBot="1" x14ac:dyDescent="0.25">
      <c r="A1120" s="59" t="s">
        <v>16382</v>
      </c>
      <c r="B1120" s="59" t="s">
        <v>161</v>
      </c>
      <c r="C1120" s="59" t="s">
        <v>11724</v>
      </c>
      <c r="D1120" s="59" t="s">
        <v>14377</v>
      </c>
      <c r="E1120" s="59" t="s">
        <v>10962</v>
      </c>
      <c r="F1120" s="59" t="s">
        <v>11095</v>
      </c>
      <c r="G1120" s="5"/>
      <c r="H1120" s="5"/>
      <c r="I1120" s="5"/>
      <c r="J1120" s="5"/>
    </row>
    <row r="1121" spans="1:10" ht="13.5" customHeight="1" thickBot="1" x14ac:dyDescent="0.25">
      <c r="A1121" s="61" t="s">
        <v>18887</v>
      </c>
      <c r="B1121" s="61" t="s">
        <v>18995</v>
      </c>
      <c r="C1121" s="61" t="s">
        <v>17798</v>
      </c>
      <c r="D1121" s="61" t="s">
        <v>10171</v>
      </c>
      <c r="E1121" s="61" t="s">
        <v>8855</v>
      </c>
      <c r="F1121" s="61"/>
      <c r="G1121" s="5"/>
      <c r="H1121" s="5"/>
      <c r="I1121" s="5"/>
      <c r="J1121" s="5"/>
    </row>
    <row r="1122" spans="1:10" ht="14.1" customHeight="1" thickBot="1" x14ac:dyDescent="0.25">
      <c r="A1122" s="74" t="s">
        <v>14827</v>
      </c>
      <c r="B1122" s="62" t="s">
        <v>8529</v>
      </c>
      <c r="C1122" s="71">
        <v>45330</v>
      </c>
      <c r="D1122" s="74" t="s">
        <v>9386</v>
      </c>
      <c r="E1122" s="62" t="s">
        <v>13093</v>
      </c>
      <c r="F1122" s="61" t="s">
        <v>3080</v>
      </c>
      <c r="G1122" s="5"/>
      <c r="H1122" s="5"/>
      <c r="I1122" s="5"/>
      <c r="J1122" s="5"/>
    </row>
    <row r="1123" spans="1:10" ht="14.1" customHeight="1" thickBot="1" x14ac:dyDescent="0.25">
      <c r="A1123" s="75"/>
      <c r="B1123" s="62" t="s">
        <v>1786</v>
      </c>
      <c r="C1123" s="60">
        <f>IF(C1122="","",IF(AND(MONTH(C1122)&gt;=1,MONTH(C1122)&lt;=3),1,IF(AND(MONTH(C1122)&gt;=4,MONTH(C1122)&lt;=6),2,IF(AND(MONTH(C1122)&gt;=7,MONTH(C1122)&lt;=9),3,4))))</f>
        <v>1</v>
      </c>
      <c r="D1123" s="75"/>
      <c r="E1123" s="62" t="s">
        <v>2417</v>
      </c>
      <c r="F1123" s="61" t="s">
        <v>11112</v>
      </c>
      <c r="G1123" s="5"/>
      <c r="H1123" s="5"/>
      <c r="I1123" s="5"/>
      <c r="J1123" s="5"/>
    </row>
    <row r="1124" spans="1:10" ht="14.1" customHeight="1" thickBot="1" x14ac:dyDescent="0.25">
      <c r="A1124" s="75"/>
      <c r="B1124" s="62" t="s">
        <v>12942</v>
      </c>
      <c r="C1124" s="71">
        <v>45330</v>
      </c>
      <c r="D1124" s="75"/>
      <c r="E1124" s="62" t="s">
        <v>3073</v>
      </c>
      <c r="F1124" s="61" t="s">
        <v>11112</v>
      </c>
      <c r="G1124" s="5"/>
      <c r="H1124" s="5"/>
      <c r="I1124" s="5"/>
      <c r="J1124" s="5"/>
    </row>
    <row r="1125" spans="1:10" ht="14.1" customHeight="1" thickBot="1" x14ac:dyDescent="0.25">
      <c r="A1125" s="75"/>
      <c r="B1125" s="62" t="s">
        <v>1786</v>
      </c>
      <c r="C1125" s="60">
        <f>IF(C1124="","",IF(AND(MONTH(C1124)&gt;=1,MONTH(C1124)&lt;=3),1,IF(AND(MONTH(C1124)&gt;=4,MONTH(C1124)&lt;=6),2,IF(AND(MONTH(C1124)&gt;=7,MONTH(C1124)&lt;=9),3,4))))</f>
        <v>1</v>
      </c>
      <c r="D1125" s="75"/>
      <c r="E1125" s="62" t="s">
        <v>13192</v>
      </c>
      <c r="F1125" s="61" t="s">
        <v>11112</v>
      </c>
      <c r="G1125" s="5"/>
      <c r="H1125" s="5"/>
      <c r="I1125" s="5"/>
      <c r="J1125" s="5"/>
    </row>
    <row r="1126" spans="1:10" ht="14.1" customHeight="1" thickBot="1" x14ac:dyDescent="0.25">
      <c r="A1126" s="5"/>
      <c r="B1126" s="5"/>
      <c r="C1126" s="5"/>
      <c r="D1126" s="5"/>
      <c r="E1126" s="5"/>
      <c r="F1126" s="5"/>
      <c r="G1126" s="5"/>
      <c r="H1126" s="5"/>
      <c r="I1126" s="5"/>
      <c r="J1126" s="5"/>
    </row>
    <row r="1127" spans="1:10" ht="14.1" customHeight="1" thickBot="1" x14ac:dyDescent="0.25">
      <c r="A1127" s="67" t="s">
        <v>15735</v>
      </c>
      <c r="B1127" s="67" t="s">
        <v>16146</v>
      </c>
      <c r="C1127" s="67" t="s">
        <v>15641</v>
      </c>
      <c r="D1127" s="67" t="s">
        <v>15251</v>
      </c>
      <c r="E1127" s="67" t="s">
        <v>6932</v>
      </c>
      <c r="F1127" s="67" t="s">
        <v>15280</v>
      </c>
      <c r="G1127" s="5"/>
      <c r="H1127" s="5"/>
      <c r="I1127" s="5"/>
      <c r="J1127" s="5"/>
    </row>
    <row r="1128" spans="1:10" ht="13.5" customHeight="1" x14ac:dyDescent="0.2">
      <c r="A1128" s="63">
        <v>27111515</v>
      </c>
      <c r="B1128" s="64" t="str">
        <f t="shared" ref="B1128:B1134" ca="1" si="38">IFERROR(INDEX(UNSPSCDes,MATCH(INDIRECT(ADDRESS(ROW(),COLUMN()-1,4)),UNSPSCCode,0)),"")</f>
        <v>Taladro de mano</v>
      </c>
      <c r="C1128" s="63" t="s">
        <v>1449</v>
      </c>
      <c r="D1128" s="63">
        <v>1</v>
      </c>
      <c r="E1128" s="66">
        <v>15000</v>
      </c>
      <c r="F1128" s="65">
        <f t="shared" ref="F1128:F1134" ca="1" si="39">INDIRECT(ADDRESS(ROW(),COLUMN()-2,4))*INDIRECT(ADDRESS(ROW(),COLUMN()-1,4))</f>
        <v>15000</v>
      </c>
      <c r="G1128" s="5"/>
      <c r="H1128" s="5"/>
      <c r="I1128" s="5"/>
      <c r="J1128" s="5"/>
    </row>
    <row r="1129" spans="1:10" ht="13.5" customHeight="1" x14ac:dyDescent="0.2">
      <c r="A1129" s="63">
        <v>23151903</v>
      </c>
      <c r="B1129" s="64" t="str">
        <f t="shared" ca="1" si="38"/>
        <v>Máquinas de lavado o para sacar el agua</v>
      </c>
      <c r="C1129" s="63" t="s">
        <v>1449</v>
      </c>
      <c r="D1129" s="63">
        <v>1</v>
      </c>
      <c r="E1129" s="66">
        <v>22000</v>
      </c>
      <c r="F1129" s="65">
        <f t="shared" ca="1" si="39"/>
        <v>22000</v>
      </c>
      <c r="G1129" s="5"/>
      <c r="H1129" s="5"/>
      <c r="I1129" s="5"/>
      <c r="J1129" s="5"/>
    </row>
    <row r="1130" spans="1:10" ht="13.5" customHeight="1" x14ac:dyDescent="0.2">
      <c r="A1130" s="63">
        <v>23171508</v>
      </c>
      <c r="B1130" s="64" t="str">
        <f t="shared" ca="1" si="38"/>
        <v>Máquinas de soldar</v>
      </c>
      <c r="C1130" s="63" t="s">
        <v>1449</v>
      </c>
      <c r="D1130" s="63">
        <v>1</v>
      </c>
      <c r="E1130" s="66">
        <v>45000</v>
      </c>
      <c r="F1130" s="65">
        <f t="shared" ca="1" si="39"/>
        <v>45000</v>
      </c>
      <c r="G1130" s="5"/>
      <c r="H1130" s="5"/>
      <c r="I1130" s="5"/>
      <c r="J1130" s="5"/>
    </row>
    <row r="1131" spans="1:10" ht="13.5" customHeight="1" x14ac:dyDescent="0.2">
      <c r="A1131" s="63">
        <v>44121612</v>
      </c>
      <c r="B1131" s="64" t="str">
        <f t="shared" ca="1" si="38"/>
        <v>Cortadoras de papel o repuestos</v>
      </c>
      <c r="C1131" s="63" t="s">
        <v>1449</v>
      </c>
      <c r="D1131" s="63">
        <v>2</v>
      </c>
      <c r="E1131" s="66">
        <v>15000</v>
      </c>
      <c r="F1131" s="65">
        <f t="shared" ca="1" si="39"/>
        <v>30000</v>
      </c>
      <c r="G1131" s="5"/>
      <c r="H1131" s="5"/>
      <c r="I1131" s="5"/>
      <c r="J1131" s="5"/>
    </row>
    <row r="1132" spans="1:10" ht="13.5" customHeight="1" x14ac:dyDescent="0.2">
      <c r="A1132" s="63">
        <v>39121205</v>
      </c>
      <c r="B1132" s="64" t="str">
        <f t="shared" ca="1" si="38"/>
        <v>Canaletas para cables</v>
      </c>
      <c r="C1132" s="63" t="s">
        <v>1449</v>
      </c>
      <c r="D1132" s="63">
        <v>40</v>
      </c>
      <c r="E1132" s="66">
        <v>350</v>
      </c>
      <c r="F1132" s="65">
        <f t="shared" ca="1" si="39"/>
        <v>14000</v>
      </c>
      <c r="G1132" s="5"/>
      <c r="H1132" s="5"/>
      <c r="I1132" s="5"/>
      <c r="J1132" s="5"/>
    </row>
    <row r="1133" spans="1:10" ht="13.5" customHeight="1" x14ac:dyDescent="0.2">
      <c r="A1133" s="63">
        <v>39121205</v>
      </c>
      <c r="B1133" s="64" t="str">
        <f t="shared" ca="1" si="38"/>
        <v>Canaletas para cables</v>
      </c>
      <c r="C1133" s="63" t="s">
        <v>1449</v>
      </c>
      <c r="D1133" s="63">
        <v>20</v>
      </c>
      <c r="E1133" s="66">
        <v>600</v>
      </c>
      <c r="F1133" s="65">
        <f t="shared" ca="1" si="39"/>
        <v>12000</v>
      </c>
      <c r="G1133" s="5"/>
      <c r="H1133" s="5"/>
      <c r="I1133" s="5"/>
      <c r="J1133" s="5"/>
    </row>
    <row r="1134" spans="1:10" ht="13.5" customHeight="1" x14ac:dyDescent="0.2">
      <c r="A1134" s="63">
        <v>41105003</v>
      </c>
      <c r="B1134" s="64" t="str">
        <f t="shared" ca="1" si="38"/>
        <v>Cernidores de prueba</v>
      </c>
      <c r="C1134" s="63" t="s">
        <v>1449</v>
      </c>
      <c r="D1134" s="63">
        <v>3</v>
      </c>
      <c r="E1134" s="66">
        <v>1600</v>
      </c>
      <c r="F1134" s="65">
        <f t="shared" ca="1" si="39"/>
        <v>4800</v>
      </c>
      <c r="G1134" s="5"/>
      <c r="H1134" s="5"/>
      <c r="I1134" s="5"/>
      <c r="J1134" s="5"/>
    </row>
    <row r="1135" spans="1:10" ht="14.1" customHeight="1" x14ac:dyDescent="0.2">
      <c r="A1135" s="5"/>
      <c r="B1135" s="5"/>
      <c r="C1135" s="5"/>
      <c r="D1135" s="5"/>
      <c r="E1135" s="68" t="s">
        <v>12550</v>
      </c>
      <c r="F1135" s="69">
        <f ca="1">SUM(Table3125[MONTO TOTAL ESTIMADO])</f>
        <v>142800</v>
      </c>
      <c r="G1135" s="5"/>
      <c r="H1135" s="5" t="str">
        <f>C1121</f>
        <v>Bienes</v>
      </c>
      <c r="I1135" s="5" t="str">
        <f>E1121</f>
        <v>Sí</v>
      </c>
      <c r="J1135" s="5" t="str">
        <f>D1121</f>
        <v>Compras por debajo del Umbral</v>
      </c>
    </row>
    <row r="1136" spans="1:10" ht="14.1" customHeight="1" thickBot="1" x14ac:dyDescent="0.3"/>
    <row r="1137" spans="1:10" ht="33.75" customHeight="1" thickBot="1" x14ac:dyDescent="0.25">
      <c r="A1137" s="59" t="s">
        <v>16382</v>
      </c>
      <c r="B1137" s="59" t="s">
        <v>161</v>
      </c>
      <c r="C1137" s="59" t="s">
        <v>11724</v>
      </c>
      <c r="D1137" s="59" t="s">
        <v>14377</v>
      </c>
      <c r="E1137" s="59" t="s">
        <v>10962</v>
      </c>
      <c r="F1137" s="59" t="s">
        <v>11095</v>
      </c>
      <c r="G1137" s="5"/>
      <c r="H1137" s="5"/>
      <c r="I1137" s="5"/>
      <c r="J1137" s="5"/>
    </row>
    <row r="1138" spans="1:10" ht="13.5" customHeight="1" thickBot="1" x14ac:dyDescent="0.25">
      <c r="A1138" s="61" t="s">
        <v>18889</v>
      </c>
      <c r="B1138" s="61" t="s">
        <v>18996</v>
      </c>
      <c r="C1138" s="61" t="s">
        <v>17798</v>
      </c>
      <c r="D1138" s="61" t="s">
        <v>10171</v>
      </c>
      <c r="E1138" s="61" t="s">
        <v>8855</v>
      </c>
      <c r="F1138" s="61"/>
      <c r="G1138" s="5"/>
      <c r="H1138" s="5"/>
      <c r="I1138" s="5"/>
      <c r="J1138" s="5"/>
    </row>
    <row r="1139" spans="1:10" ht="14.1" customHeight="1" thickBot="1" x14ac:dyDescent="0.25">
      <c r="A1139" s="74" t="s">
        <v>14827</v>
      </c>
      <c r="B1139" s="62" t="s">
        <v>8529</v>
      </c>
      <c r="C1139" s="71">
        <v>45404</v>
      </c>
      <c r="D1139" s="74" t="s">
        <v>9386</v>
      </c>
      <c r="E1139" s="62" t="s">
        <v>13093</v>
      </c>
      <c r="F1139" s="61" t="s">
        <v>3080</v>
      </c>
      <c r="G1139" s="5"/>
      <c r="H1139" s="5"/>
      <c r="I1139" s="5"/>
      <c r="J1139" s="5"/>
    </row>
    <row r="1140" spans="1:10" ht="14.1" customHeight="1" thickBot="1" x14ac:dyDescent="0.25">
      <c r="A1140" s="75"/>
      <c r="B1140" s="62" t="s">
        <v>1786</v>
      </c>
      <c r="C1140" s="60">
        <f>IF(C1139="","",IF(AND(MONTH(C1139)&gt;=1,MONTH(C1139)&lt;=3),1,IF(AND(MONTH(C1139)&gt;=4,MONTH(C1139)&lt;=6),2,IF(AND(MONTH(C1139)&gt;=7,MONTH(C1139)&lt;=9),3,4))))</f>
        <v>2</v>
      </c>
      <c r="D1140" s="75"/>
      <c r="E1140" s="62" t="s">
        <v>2417</v>
      </c>
      <c r="F1140" s="61" t="s">
        <v>11112</v>
      </c>
      <c r="G1140" s="5"/>
      <c r="H1140" s="5"/>
      <c r="I1140" s="5"/>
      <c r="J1140" s="5"/>
    </row>
    <row r="1141" spans="1:10" ht="14.1" customHeight="1" thickBot="1" x14ac:dyDescent="0.25">
      <c r="A1141" s="75"/>
      <c r="B1141" s="62" t="s">
        <v>12942</v>
      </c>
      <c r="C1141" s="71">
        <v>45404</v>
      </c>
      <c r="D1141" s="75"/>
      <c r="E1141" s="62" t="s">
        <v>3073</v>
      </c>
      <c r="F1141" s="61" t="s">
        <v>11112</v>
      </c>
      <c r="G1141" s="5"/>
      <c r="H1141" s="5"/>
      <c r="I1141" s="5"/>
      <c r="J1141" s="5"/>
    </row>
    <row r="1142" spans="1:10" ht="14.1" customHeight="1" thickBot="1" x14ac:dyDescent="0.25">
      <c r="A1142" s="75"/>
      <c r="B1142" s="62" t="s">
        <v>1786</v>
      </c>
      <c r="C1142" s="60">
        <f>IF(C1141="","",IF(AND(MONTH(C1141)&gt;=1,MONTH(C1141)&lt;=3),1,IF(AND(MONTH(C1141)&gt;=4,MONTH(C1141)&lt;=6),2,IF(AND(MONTH(C1141)&gt;=7,MONTH(C1141)&lt;=9),3,4))))</f>
        <v>2</v>
      </c>
      <c r="D1142" s="75"/>
      <c r="E1142" s="62" t="s">
        <v>13192</v>
      </c>
      <c r="F1142" s="61" t="s">
        <v>11112</v>
      </c>
      <c r="G1142" s="5"/>
      <c r="H1142" s="5"/>
      <c r="I1142" s="5"/>
      <c r="J1142" s="5"/>
    </row>
    <row r="1143" spans="1:10" ht="14.1" customHeight="1" thickBot="1" x14ac:dyDescent="0.25">
      <c r="A1143" s="5"/>
      <c r="B1143" s="5"/>
      <c r="C1143" s="5"/>
      <c r="D1143" s="5"/>
      <c r="E1143" s="5"/>
      <c r="F1143" s="5"/>
      <c r="G1143" s="5"/>
      <c r="H1143" s="5"/>
      <c r="I1143" s="5"/>
      <c r="J1143" s="5"/>
    </row>
    <row r="1144" spans="1:10" ht="14.1" customHeight="1" thickBot="1" x14ac:dyDescent="0.25">
      <c r="A1144" s="67" t="s">
        <v>15735</v>
      </c>
      <c r="B1144" s="67" t="s">
        <v>16146</v>
      </c>
      <c r="C1144" s="67" t="s">
        <v>15641</v>
      </c>
      <c r="D1144" s="67" t="s">
        <v>15251</v>
      </c>
      <c r="E1144" s="67" t="s">
        <v>6932</v>
      </c>
      <c r="F1144" s="67" t="s">
        <v>15280</v>
      </c>
      <c r="G1144" s="5"/>
      <c r="H1144" s="5"/>
      <c r="I1144" s="5"/>
      <c r="J1144" s="5"/>
    </row>
    <row r="1145" spans="1:10" ht="14.1" customHeight="1" x14ac:dyDescent="0.2">
      <c r="A1145" s="63">
        <v>24101507</v>
      </c>
      <c r="B1145" s="64" t="str">
        <f t="shared" ref="B1145:B1158" ca="1" si="40">IFERROR(INDEX(UNSPSCDes,MATCH(INDIRECT(ADDRESS(ROW(),COLUMN()-1,4)),UNSPSCCode,0)),"")</f>
        <v>Carretillas</v>
      </c>
      <c r="C1145" s="63" t="s">
        <v>1449</v>
      </c>
      <c r="D1145" s="63">
        <v>3</v>
      </c>
      <c r="E1145" s="66">
        <v>6000</v>
      </c>
      <c r="F1145" s="65">
        <f t="shared" ref="F1145:F1158" ca="1" si="41">INDIRECT(ADDRESS(ROW(),COLUMN()-2,4))*INDIRECT(ADDRESS(ROW(),COLUMN()-1,4))</f>
        <v>18000</v>
      </c>
      <c r="G1145" s="5"/>
      <c r="H1145" s="5"/>
      <c r="I1145" s="5"/>
      <c r="J1145" s="5"/>
    </row>
    <row r="1146" spans="1:10" ht="13.5" customHeight="1" x14ac:dyDescent="0.2">
      <c r="A1146" s="63">
        <v>27112004</v>
      </c>
      <c r="B1146" s="64" t="str">
        <f t="shared" ca="1" si="40"/>
        <v>Palas</v>
      </c>
      <c r="C1146" s="63" t="s">
        <v>1449</v>
      </c>
      <c r="D1146" s="63">
        <v>3</v>
      </c>
      <c r="E1146" s="66">
        <v>500</v>
      </c>
      <c r="F1146" s="65">
        <f t="shared" ca="1" si="41"/>
        <v>1500</v>
      </c>
      <c r="G1146" s="5"/>
      <c r="H1146" s="5"/>
      <c r="I1146" s="5"/>
      <c r="J1146" s="5"/>
    </row>
    <row r="1147" spans="1:10" ht="13.5" customHeight="1" x14ac:dyDescent="0.2">
      <c r="A1147" s="63">
        <v>27112004</v>
      </c>
      <c r="B1147" s="64" t="str">
        <f t="shared" ca="1" si="40"/>
        <v>Palas</v>
      </c>
      <c r="C1147" s="63" t="s">
        <v>1449</v>
      </c>
      <c r="D1147" s="63">
        <v>4</v>
      </c>
      <c r="E1147" s="66">
        <v>600</v>
      </c>
      <c r="F1147" s="65">
        <f t="shared" ca="1" si="41"/>
        <v>2400</v>
      </c>
      <c r="G1147" s="5"/>
      <c r="H1147" s="5"/>
      <c r="I1147" s="5"/>
      <c r="J1147" s="5"/>
    </row>
    <row r="1148" spans="1:10" ht="13.5" customHeight="1" x14ac:dyDescent="0.2">
      <c r="A1148" s="63">
        <v>42293006</v>
      </c>
      <c r="B1148" s="64" t="str">
        <f t="shared" ca="1" si="40"/>
        <v>Cintas de medición para uso quirúrgico</v>
      </c>
      <c r="C1148" s="63" t="s">
        <v>1449</v>
      </c>
      <c r="D1148" s="63">
        <v>2</v>
      </c>
      <c r="E1148" s="66">
        <v>2000</v>
      </c>
      <c r="F1148" s="65">
        <f t="shared" ca="1" si="41"/>
        <v>4000</v>
      </c>
      <c r="G1148" s="5"/>
      <c r="H1148" s="5"/>
      <c r="I1148" s="5"/>
      <c r="J1148" s="5"/>
    </row>
    <row r="1149" spans="1:10" ht="13.5" customHeight="1" x14ac:dyDescent="0.2">
      <c r="A1149" s="63">
        <v>27111801</v>
      </c>
      <c r="B1149" s="64" t="str">
        <f t="shared" ca="1" si="40"/>
        <v>Cintas métricas</v>
      </c>
      <c r="C1149" s="63" t="s">
        <v>1449</v>
      </c>
      <c r="D1149" s="63">
        <v>6</v>
      </c>
      <c r="E1149" s="66">
        <v>800</v>
      </c>
      <c r="F1149" s="65">
        <f t="shared" ca="1" si="41"/>
        <v>4800</v>
      </c>
      <c r="G1149" s="5"/>
      <c r="H1149" s="5"/>
      <c r="I1149" s="5"/>
      <c r="J1149" s="5"/>
    </row>
    <row r="1150" spans="1:10" ht="13.5" customHeight="1" x14ac:dyDescent="0.2">
      <c r="A1150" s="63">
        <v>31211912</v>
      </c>
      <c r="B1150" s="64" t="str">
        <f t="shared" ca="1" si="40"/>
        <v>Varillas telescópicas</v>
      </c>
      <c r="C1150" s="63" t="s">
        <v>1449</v>
      </c>
      <c r="D1150" s="63">
        <v>30</v>
      </c>
      <c r="E1150" s="66">
        <v>500</v>
      </c>
      <c r="F1150" s="65">
        <f t="shared" ca="1" si="41"/>
        <v>15000</v>
      </c>
      <c r="G1150" s="5"/>
      <c r="H1150" s="5"/>
      <c r="I1150" s="5"/>
      <c r="J1150" s="5"/>
    </row>
    <row r="1151" spans="1:10" ht="13.5" customHeight="1" x14ac:dyDescent="0.2">
      <c r="A1151" s="63">
        <v>60121252</v>
      </c>
      <c r="B1151" s="64" t="str">
        <f t="shared" ca="1" si="40"/>
        <v>Bandejas para pinturas</v>
      </c>
      <c r="C1151" s="63" t="s">
        <v>1449</v>
      </c>
      <c r="D1151" s="63">
        <v>10</v>
      </c>
      <c r="E1151" s="66">
        <v>300</v>
      </c>
      <c r="F1151" s="65">
        <f t="shared" ca="1" si="41"/>
        <v>3000</v>
      </c>
      <c r="G1151" s="5"/>
      <c r="H1151" s="5"/>
      <c r="I1151" s="5"/>
      <c r="J1151" s="5"/>
    </row>
    <row r="1152" spans="1:10" ht="13.5" customHeight="1" x14ac:dyDescent="0.2">
      <c r="A1152" s="63">
        <v>60121252</v>
      </c>
      <c r="B1152" s="64" t="str">
        <f t="shared" ca="1" si="40"/>
        <v>Bandejas para pinturas</v>
      </c>
      <c r="C1152" s="63" t="s">
        <v>1449</v>
      </c>
      <c r="D1152" s="63">
        <v>15</v>
      </c>
      <c r="E1152" s="66">
        <v>300</v>
      </c>
      <c r="F1152" s="65">
        <f t="shared" ca="1" si="41"/>
        <v>4500</v>
      </c>
      <c r="G1152" s="5"/>
      <c r="H1152" s="5"/>
      <c r="I1152" s="5"/>
      <c r="J1152" s="5"/>
    </row>
    <row r="1153" spans="1:10" ht="13.5" customHeight="1" x14ac:dyDescent="0.2">
      <c r="A1153" s="63">
        <v>31211912</v>
      </c>
      <c r="B1153" s="64" t="str">
        <f t="shared" ca="1" si="40"/>
        <v>Varillas telescópicas</v>
      </c>
      <c r="C1153" s="63" t="s">
        <v>1449</v>
      </c>
      <c r="D1153" s="63">
        <v>10</v>
      </c>
      <c r="E1153" s="66">
        <v>300</v>
      </c>
      <c r="F1153" s="65">
        <f t="shared" ca="1" si="41"/>
        <v>3000</v>
      </c>
      <c r="G1153" s="5"/>
      <c r="H1153" s="5"/>
      <c r="I1153" s="5"/>
      <c r="J1153" s="5"/>
    </row>
    <row r="1154" spans="1:10" ht="13.5" customHeight="1" x14ac:dyDescent="0.2">
      <c r="A1154" s="63">
        <v>31211912</v>
      </c>
      <c r="B1154" s="64" t="str">
        <f t="shared" ca="1" si="40"/>
        <v>Varillas telescópicas</v>
      </c>
      <c r="C1154" s="63" t="s">
        <v>1449</v>
      </c>
      <c r="D1154" s="63">
        <v>5</v>
      </c>
      <c r="E1154" s="66">
        <v>500</v>
      </c>
      <c r="F1154" s="65">
        <f t="shared" ca="1" si="41"/>
        <v>2500</v>
      </c>
      <c r="G1154" s="5"/>
      <c r="H1154" s="5"/>
      <c r="I1154" s="5"/>
      <c r="J1154" s="5"/>
    </row>
    <row r="1155" spans="1:10" ht="13.5" customHeight="1" x14ac:dyDescent="0.2">
      <c r="A1155" s="63">
        <v>46181707</v>
      </c>
      <c r="B1155" s="64" t="str">
        <f t="shared" ca="1" si="40"/>
        <v>Partes de escudos faciales o accesorios</v>
      </c>
      <c r="C1155" s="63" t="s">
        <v>1449</v>
      </c>
      <c r="D1155" s="63">
        <v>26</v>
      </c>
      <c r="E1155" s="66">
        <v>500</v>
      </c>
      <c r="F1155" s="65">
        <f t="shared" ca="1" si="41"/>
        <v>13000</v>
      </c>
      <c r="G1155" s="5"/>
      <c r="H1155" s="5"/>
      <c r="I1155" s="5"/>
      <c r="J1155" s="5"/>
    </row>
    <row r="1156" spans="1:10" ht="13.5" customHeight="1" x14ac:dyDescent="0.2">
      <c r="A1156" s="63">
        <v>24101626</v>
      </c>
      <c r="B1156" s="64" t="str">
        <f t="shared" ca="1" si="40"/>
        <v>Escaleras mecánicas o cintas rodantes</v>
      </c>
      <c r="C1156" s="63" t="s">
        <v>1449</v>
      </c>
      <c r="D1156" s="63">
        <v>1</v>
      </c>
      <c r="E1156" s="66">
        <v>7000</v>
      </c>
      <c r="F1156" s="65">
        <f t="shared" ca="1" si="41"/>
        <v>7000</v>
      </c>
      <c r="G1156" s="5"/>
      <c r="H1156" s="5"/>
      <c r="I1156" s="5"/>
      <c r="J1156" s="5"/>
    </row>
    <row r="1157" spans="1:10" ht="13.5" customHeight="1" x14ac:dyDescent="0.2">
      <c r="A1157" s="63">
        <v>24101626</v>
      </c>
      <c r="B1157" s="64" t="str">
        <f t="shared" ca="1" si="40"/>
        <v>Escaleras mecánicas o cintas rodantes</v>
      </c>
      <c r="C1157" s="63" t="s">
        <v>1449</v>
      </c>
      <c r="D1157" s="63">
        <v>1</v>
      </c>
      <c r="E1157" s="66">
        <v>6500</v>
      </c>
      <c r="F1157" s="65">
        <f t="shared" ca="1" si="41"/>
        <v>6500</v>
      </c>
      <c r="G1157" s="5"/>
      <c r="H1157" s="5"/>
      <c r="I1157" s="5"/>
      <c r="J1157" s="5"/>
    </row>
    <row r="1158" spans="1:10" ht="13.5" customHeight="1" x14ac:dyDescent="0.2">
      <c r="A1158" s="63">
        <v>27111801</v>
      </c>
      <c r="B1158" s="64" t="str">
        <f t="shared" ca="1" si="40"/>
        <v>Cintas métricas</v>
      </c>
      <c r="C1158" s="63" t="s">
        <v>1449</v>
      </c>
      <c r="D1158" s="63">
        <v>1</v>
      </c>
      <c r="E1158" s="66">
        <v>2000</v>
      </c>
      <c r="F1158" s="65">
        <f t="shared" ca="1" si="41"/>
        <v>2000</v>
      </c>
      <c r="G1158" s="5"/>
      <c r="H1158" s="5"/>
      <c r="I1158" s="5"/>
      <c r="J1158" s="5"/>
    </row>
    <row r="1159" spans="1:10" ht="14.1" customHeight="1" x14ac:dyDescent="0.2">
      <c r="A1159" s="5"/>
      <c r="B1159" s="5"/>
      <c r="C1159" s="5"/>
      <c r="D1159" s="5"/>
      <c r="E1159" s="68" t="s">
        <v>12550</v>
      </c>
      <c r="F1159" s="69">
        <f ca="1">SUM(Table3126[MONTO TOTAL ESTIMADO])</f>
        <v>87200</v>
      </c>
      <c r="G1159" s="5"/>
      <c r="H1159" s="5" t="str">
        <f>C1138</f>
        <v>Bienes</v>
      </c>
      <c r="I1159" s="5" t="str">
        <f>E1138</f>
        <v>Sí</v>
      </c>
      <c r="J1159" s="5" t="str">
        <f>D1138</f>
        <v>Compras por debajo del Umbral</v>
      </c>
    </row>
    <row r="1160" spans="1:10" ht="14.1" customHeight="1" thickBot="1" x14ac:dyDescent="0.3"/>
    <row r="1161" spans="1:10" ht="33.75" customHeight="1" thickBot="1" x14ac:dyDescent="0.25">
      <c r="A1161" s="59" t="s">
        <v>16382</v>
      </c>
      <c r="B1161" s="59" t="s">
        <v>161</v>
      </c>
      <c r="C1161" s="59" t="s">
        <v>11724</v>
      </c>
      <c r="D1161" s="59" t="s">
        <v>14377</v>
      </c>
      <c r="E1161" s="59" t="s">
        <v>10962</v>
      </c>
      <c r="F1161" s="59" t="s">
        <v>11095</v>
      </c>
      <c r="G1161" s="5"/>
      <c r="H1161" s="5"/>
      <c r="I1161" s="5"/>
      <c r="J1161" s="5"/>
    </row>
    <row r="1162" spans="1:10" ht="13.5" customHeight="1" thickBot="1" x14ac:dyDescent="0.25">
      <c r="A1162" s="61" t="s">
        <v>18997</v>
      </c>
      <c r="B1162" s="61" t="s">
        <v>18890</v>
      </c>
      <c r="C1162" s="61" t="s">
        <v>17798</v>
      </c>
      <c r="D1162" s="61" t="s">
        <v>17483</v>
      </c>
      <c r="E1162" s="61" t="s">
        <v>8855</v>
      </c>
      <c r="F1162" s="61"/>
      <c r="G1162" s="5"/>
      <c r="H1162" s="5"/>
      <c r="I1162" s="5"/>
      <c r="J1162" s="5"/>
    </row>
    <row r="1163" spans="1:10" ht="14.1" customHeight="1" thickBot="1" x14ac:dyDescent="0.25">
      <c r="A1163" s="74" t="s">
        <v>14827</v>
      </c>
      <c r="B1163" s="62" t="s">
        <v>8529</v>
      </c>
      <c r="C1163" s="71">
        <v>45392</v>
      </c>
      <c r="D1163" s="74" t="s">
        <v>9386</v>
      </c>
      <c r="E1163" s="62" t="s">
        <v>13093</v>
      </c>
      <c r="F1163" s="61" t="s">
        <v>3080</v>
      </c>
      <c r="G1163" s="5"/>
      <c r="H1163" s="5"/>
      <c r="I1163" s="5"/>
      <c r="J1163" s="5"/>
    </row>
    <row r="1164" spans="1:10" ht="14.1" customHeight="1" thickBot="1" x14ac:dyDescent="0.25">
      <c r="A1164" s="75"/>
      <c r="B1164" s="62" t="s">
        <v>1786</v>
      </c>
      <c r="C1164" s="60">
        <f>IF(C1163="","",IF(AND(MONTH(C1163)&gt;=1,MONTH(C1163)&lt;=3),1,IF(AND(MONTH(C1163)&gt;=4,MONTH(C1163)&lt;=6),2,IF(AND(MONTH(C1163)&gt;=7,MONTH(C1163)&lt;=9),3,4))))</f>
        <v>2</v>
      </c>
      <c r="D1164" s="75"/>
      <c r="E1164" s="62" t="s">
        <v>2417</v>
      </c>
      <c r="F1164" s="61" t="s">
        <v>11112</v>
      </c>
      <c r="G1164" s="5"/>
      <c r="H1164" s="5"/>
      <c r="I1164" s="5"/>
      <c r="J1164" s="5"/>
    </row>
    <row r="1165" spans="1:10" ht="14.1" customHeight="1" thickBot="1" x14ac:dyDescent="0.25">
      <c r="A1165" s="75"/>
      <c r="B1165" s="62" t="s">
        <v>12942</v>
      </c>
      <c r="C1165" s="71">
        <v>45399</v>
      </c>
      <c r="D1165" s="75"/>
      <c r="E1165" s="62" t="s">
        <v>3073</v>
      </c>
      <c r="F1165" s="61" t="s">
        <v>11112</v>
      </c>
      <c r="G1165" s="5"/>
      <c r="H1165" s="5"/>
      <c r="I1165" s="5"/>
      <c r="J1165" s="5"/>
    </row>
    <row r="1166" spans="1:10" ht="14.1" customHeight="1" thickBot="1" x14ac:dyDescent="0.25">
      <c r="A1166" s="75"/>
      <c r="B1166" s="62" t="s">
        <v>1786</v>
      </c>
      <c r="C1166" s="60">
        <f>IF(C1165="","",IF(AND(MONTH(C1165)&gt;=1,MONTH(C1165)&lt;=3),1,IF(AND(MONTH(C1165)&gt;=4,MONTH(C1165)&lt;=6),2,IF(AND(MONTH(C1165)&gt;=7,MONTH(C1165)&lt;=9),3,4))))</f>
        <v>2</v>
      </c>
      <c r="D1166" s="75"/>
      <c r="E1166" s="62" t="s">
        <v>13192</v>
      </c>
      <c r="F1166" s="61" t="s">
        <v>11112</v>
      </c>
      <c r="G1166" s="5"/>
      <c r="H1166" s="5"/>
      <c r="I1166" s="5"/>
      <c r="J1166" s="5"/>
    </row>
    <row r="1167" spans="1:10" ht="14.1" customHeight="1" thickBot="1" x14ac:dyDescent="0.25">
      <c r="A1167" s="5"/>
      <c r="B1167" s="5"/>
      <c r="C1167" s="5"/>
      <c r="D1167" s="5"/>
      <c r="E1167" s="5"/>
      <c r="F1167" s="5"/>
      <c r="G1167" s="5"/>
      <c r="H1167" s="5"/>
      <c r="I1167" s="5"/>
      <c r="J1167" s="5"/>
    </row>
    <row r="1168" spans="1:10" ht="14.1" customHeight="1" thickBot="1" x14ac:dyDescent="0.25">
      <c r="A1168" s="67" t="s">
        <v>15735</v>
      </c>
      <c r="B1168" s="67" t="s">
        <v>16146</v>
      </c>
      <c r="C1168" s="67" t="s">
        <v>15641</v>
      </c>
      <c r="D1168" s="67" t="s">
        <v>15251</v>
      </c>
      <c r="E1168" s="67" t="s">
        <v>6932</v>
      </c>
      <c r="F1168" s="67" t="s">
        <v>15280</v>
      </c>
      <c r="G1168" s="5"/>
      <c r="H1168" s="5"/>
      <c r="I1168" s="5"/>
      <c r="J1168" s="5"/>
    </row>
    <row r="1169" spans="1:10" ht="13.5" customHeight="1" x14ac:dyDescent="0.2">
      <c r="A1169" s="63">
        <v>39101701</v>
      </c>
      <c r="B1169" s="64" t="str">
        <f t="shared" ref="B1169:B1175" ca="1" si="42">IFERROR(INDEX(UNSPSCDes,MATCH(INDIRECT(ADDRESS(ROW(),COLUMN()-1,4)),UNSPSCCode,0)),"")</f>
        <v>Tubos fluorescentes</v>
      </c>
      <c r="C1169" s="63" t="s">
        <v>1449</v>
      </c>
      <c r="D1169" s="63">
        <v>50</v>
      </c>
      <c r="E1169" s="66">
        <v>2000</v>
      </c>
      <c r="F1169" s="65">
        <f t="shared" ref="F1169:F1175" ca="1" si="43">INDIRECT(ADDRESS(ROW(),COLUMN()-2,4))*INDIRECT(ADDRESS(ROW(),COLUMN()-1,4))</f>
        <v>100000</v>
      </c>
      <c r="G1169" s="5"/>
      <c r="H1169" s="5"/>
      <c r="I1169" s="5"/>
      <c r="J1169" s="5"/>
    </row>
    <row r="1170" spans="1:10" ht="13.5" customHeight="1" x14ac:dyDescent="0.2">
      <c r="A1170" s="63">
        <v>39121103</v>
      </c>
      <c r="B1170" s="64" t="str">
        <f t="shared" ca="1" si="42"/>
        <v>Paneles</v>
      </c>
      <c r="C1170" s="63" t="s">
        <v>1449</v>
      </c>
      <c r="D1170" s="63">
        <v>1</v>
      </c>
      <c r="E1170" s="66">
        <v>60000</v>
      </c>
      <c r="F1170" s="65">
        <f t="shared" ca="1" si="43"/>
        <v>60000</v>
      </c>
      <c r="G1170" s="5"/>
      <c r="H1170" s="5"/>
      <c r="I1170" s="5"/>
      <c r="J1170" s="5"/>
    </row>
    <row r="1171" spans="1:10" ht="13.5" customHeight="1" x14ac:dyDescent="0.2">
      <c r="A1171" s="63">
        <v>39121511</v>
      </c>
      <c r="B1171" s="64" t="str">
        <f t="shared" ca="1" si="42"/>
        <v>Interruptores variables</v>
      </c>
      <c r="C1171" s="63" t="s">
        <v>1449</v>
      </c>
      <c r="D1171" s="63">
        <v>15</v>
      </c>
      <c r="E1171" s="66">
        <v>6000</v>
      </c>
      <c r="F1171" s="65">
        <f t="shared" ca="1" si="43"/>
        <v>90000</v>
      </c>
      <c r="G1171" s="5"/>
      <c r="H1171" s="5"/>
      <c r="I1171" s="5"/>
      <c r="J1171" s="5"/>
    </row>
    <row r="1172" spans="1:10" ht="13.5" customHeight="1" x14ac:dyDescent="0.2">
      <c r="A1172" s="63">
        <v>39121511</v>
      </c>
      <c r="B1172" s="64" t="str">
        <f t="shared" ca="1" si="42"/>
        <v>Interruptores variables</v>
      </c>
      <c r="C1172" s="63" t="s">
        <v>1449</v>
      </c>
      <c r="D1172" s="63">
        <v>200</v>
      </c>
      <c r="E1172" s="66">
        <v>325</v>
      </c>
      <c r="F1172" s="65">
        <f t="shared" ca="1" si="43"/>
        <v>65000</v>
      </c>
      <c r="G1172" s="5"/>
      <c r="H1172" s="5"/>
      <c r="I1172" s="5"/>
      <c r="J1172" s="5"/>
    </row>
    <row r="1173" spans="1:10" ht="13.5" customHeight="1" x14ac:dyDescent="0.2">
      <c r="A1173" s="63">
        <v>23153416</v>
      </c>
      <c r="B1173" s="64" t="str">
        <f t="shared" ca="1" si="42"/>
        <v>Componentes flexibles</v>
      </c>
      <c r="C1173" s="63" t="s">
        <v>1449</v>
      </c>
      <c r="D1173" s="63">
        <v>400</v>
      </c>
      <c r="E1173" s="66">
        <v>225</v>
      </c>
      <c r="F1173" s="65">
        <f t="shared" ca="1" si="43"/>
        <v>90000</v>
      </c>
      <c r="G1173" s="5"/>
      <c r="H1173" s="5"/>
      <c r="I1173" s="5"/>
      <c r="J1173" s="5"/>
    </row>
    <row r="1174" spans="1:10" ht="13.5" customHeight="1" x14ac:dyDescent="0.2">
      <c r="A1174" s="63">
        <v>23153416</v>
      </c>
      <c r="B1174" s="64" t="str">
        <f t="shared" ca="1" si="42"/>
        <v>Componentes flexibles</v>
      </c>
      <c r="C1174" s="63" t="s">
        <v>1449</v>
      </c>
      <c r="D1174" s="63">
        <v>1000</v>
      </c>
      <c r="E1174" s="66">
        <v>115</v>
      </c>
      <c r="F1174" s="65">
        <f t="shared" ca="1" si="43"/>
        <v>115000</v>
      </c>
      <c r="G1174" s="5"/>
      <c r="H1174" s="5"/>
      <c r="I1174" s="5"/>
      <c r="J1174" s="5"/>
    </row>
    <row r="1175" spans="1:10" ht="13.5" customHeight="1" x14ac:dyDescent="0.2">
      <c r="A1175" s="63">
        <v>39121107</v>
      </c>
      <c r="B1175" s="64" t="str">
        <f t="shared" ca="1" si="42"/>
        <v>Sistemas de control de iluminación</v>
      </c>
      <c r="C1175" s="63" t="s">
        <v>1449</v>
      </c>
      <c r="D1175" s="63">
        <v>1</v>
      </c>
      <c r="E1175" s="66">
        <v>65000</v>
      </c>
      <c r="F1175" s="65">
        <f t="shared" ca="1" si="43"/>
        <v>65000</v>
      </c>
      <c r="G1175" s="5"/>
      <c r="H1175" s="5"/>
      <c r="I1175" s="5"/>
      <c r="J1175" s="5"/>
    </row>
    <row r="1176" spans="1:10" ht="14.1" customHeight="1" x14ac:dyDescent="0.2">
      <c r="A1176" s="5"/>
      <c r="B1176" s="5"/>
      <c r="C1176" s="5"/>
      <c r="D1176" s="5"/>
      <c r="E1176" s="68" t="s">
        <v>12550</v>
      </c>
      <c r="F1176" s="69">
        <f ca="1">SUM(Table3127[MONTO TOTAL ESTIMADO])</f>
        <v>585000</v>
      </c>
      <c r="G1176" s="5"/>
      <c r="H1176" s="5" t="str">
        <f>C1162</f>
        <v>Bienes</v>
      </c>
      <c r="I1176" s="5" t="str">
        <f>E1162</f>
        <v>Sí</v>
      </c>
      <c r="J1176" s="5" t="str">
        <f>D1162</f>
        <v>Compras Menores</v>
      </c>
    </row>
    <row r="1177" spans="1:10" ht="14.1" customHeight="1" thickBot="1" x14ac:dyDescent="0.3"/>
    <row r="1178" spans="1:10" ht="33.75" customHeight="1" thickBot="1" x14ac:dyDescent="0.25">
      <c r="A1178" s="59" t="s">
        <v>16382</v>
      </c>
      <c r="B1178" s="59" t="s">
        <v>161</v>
      </c>
      <c r="C1178" s="59" t="s">
        <v>11724</v>
      </c>
      <c r="D1178" s="59" t="s">
        <v>14377</v>
      </c>
      <c r="E1178" s="59" t="s">
        <v>10962</v>
      </c>
      <c r="F1178" s="59" t="s">
        <v>11095</v>
      </c>
      <c r="G1178" s="5"/>
      <c r="H1178" s="5"/>
      <c r="I1178" s="5"/>
      <c r="J1178" s="5"/>
    </row>
    <row r="1179" spans="1:10" ht="13.5" customHeight="1" thickBot="1" x14ac:dyDescent="0.25">
      <c r="A1179" s="61" t="s">
        <v>18892</v>
      </c>
      <c r="B1179" s="61" t="s">
        <v>18891</v>
      </c>
      <c r="C1179" s="61" t="s">
        <v>17798</v>
      </c>
      <c r="D1179" s="61" t="s">
        <v>17483</v>
      </c>
      <c r="E1179" s="61" t="s">
        <v>8855</v>
      </c>
      <c r="F1179" s="61"/>
      <c r="G1179" s="5"/>
      <c r="H1179" s="5"/>
      <c r="I1179" s="5"/>
      <c r="J1179" s="5"/>
    </row>
    <row r="1180" spans="1:10" ht="14.1" customHeight="1" thickBot="1" x14ac:dyDescent="0.25">
      <c r="A1180" s="74" t="s">
        <v>14827</v>
      </c>
      <c r="B1180" s="62" t="s">
        <v>8529</v>
      </c>
      <c r="C1180" s="71">
        <v>45420</v>
      </c>
      <c r="D1180" s="74" t="s">
        <v>9386</v>
      </c>
      <c r="E1180" s="62" t="s">
        <v>13093</v>
      </c>
      <c r="F1180" s="61" t="s">
        <v>3080</v>
      </c>
      <c r="G1180" s="5"/>
      <c r="H1180" s="5"/>
      <c r="I1180" s="5"/>
      <c r="J1180" s="5"/>
    </row>
    <row r="1181" spans="1:10" ht="14.1" customHeight="1" thickBot="1" x14ac:dyDescent="0.25">
      <c r="A1181" s="75"/>
      <c r="B1181" s="62" t="s">
        <v>1786</v>
      </c>
      <c r="C1181" s="60">
        <f>IF(C1180="","",IF(AND(MONTH(C1180)&gt;=1,MONTH(C1180)&lt;=3),1,IF(AND(MONTH(C1180)&gt;=4,MONTH(C1180)&lt;=6),2,IF(AND(MONTH(C1180)&gt;=7,MONTH(C1180)&lt;=9),3,4))))</f>
        <v>2</v>
      </c>
      <c r="D1181" s="75"/>
      <c r="E1181" s="62" t="s">
        <v>2417</v>
      </c>
      <c r="F1181" s="61" t="s">
        <v>11112</v>
      </c>
      <c r="G1181" s="5"/>
      <c r="H1181" s="5"/>
      <c r="I1181" s="5"/>
      <c r="J1181" s="5"/>
    </row>
    <row r="1182" spans="1:10" ht="14.1" customHeight="1" thickBot="1" x14ac:dyDescent="0.25">
      <c r="A1182" s="75"/>
      <c r="B1182" s="62" t="s">
        <v>12942</v>
      </c>
      <c r="C1182" s="71">
        <v>45573</v>
      </c>
      <c r="D1182" s="75"/>
      <c r="E1182" s="62" t="s">
        <v>3073</v>
      </c>
      <c r="F1182" s="61" t="s">
        <v>11112</v>
      </c>
      <c r="G1182" s="5"/>
      <c r="H1182" s="5"/>
      <c r="I1182" s="5"/>
      <c r="J1182" s="5"/>
    </row>
    <row r="1183" spans="1:10" ht="14.1" customHeight="1" thickBot="1" x14ac:dyDescent="0.25">
      <c r="A1183" s="75"/>
      <c r="B1183" s="62" t="s">
        <v>1786</v>
      </c>
      <c r="C1183" s="60">
        <f>IF(C1182="","",IF(AND(MONTH(C1182)&gt;=1,MONTH(C1182)&lt;=3),1,IF(AND(MONTH(C1182)&gt;=4,MONTH(C1182)&lt;=6),2,IF(AND(MONTH(C1182)&gt;=7,MONTH(C1182)&lt;=9),3,4))))</f>
        <v>4</v>
      </c>
      <c r="D1183" s="75"/>
      <c r="E1183" s="62" t="s">
        <v>13192</v>
      </c>
      <c r="F1183" s="61" t="s">
        <v>11112</v>
      </c>
      <c r="G1183" s="5"/>
      <c r="H1183" s="5"/>
      <c r="I1183" s="5"/>
      <c r="J1183" s="5"/>
    </row>
    <row r="1184" spans="1:10" ht="14.1" customHeight="1" thickBot="1" x14ac:dyDescent="0.25">
      <c r="A1184" s="5"/>
      <c r="B1184" s="5"/>
      <c r="C1184" s="5"/>
      <c r="D1184" s="5"/>
      <c r="E1184" s="5"/>
      <c r="F1184" s="5"/>
      <c r="G1184" s="5"/>
      <c r="H1184" s="5"/>
      <c r="I1184" s="5"/>
      <c r="J1184" s="5"/>
    </row>
    <row r="1185" spans="1:10" ht="14.1" customHeight="1" thickBot="1" x14ac:dyDescent="0.25">
      <c r="A1185" s="67" t="s">
        <v>15735</v>
      </c>
      <c r="B1185" s="67" t="s">
        <v>16146</v>
      </c>
      <c r="C1185" s="67" t="s">
        <v>15641</v>
      </c>
      <c r="D1185" s="67" t="s">
        <v>15251</v>
      </c>
      <c r="E1185" s="67" t="s">
        <v>6932</v>
      </c>
      <c r="F1185" s="67" t="s">
        <v>15280</v>
      </c>
      <c r="G1185" s="5"/>
      <c r="H1185" s="5"/>
      <c r="I1185" s="5"/>
      <c r="J1185" s="5"/>
    </row>
    <row r="1186" spans="1:10" ht="14.1" customHeight="1" x14ac:dyDescent="0.2">
      <c r="A1186" s="63">
        <v>26121536</v>
      </c>
      <c r="B1186" s="64" t="str">
        <f t="shared" ref="B1186:B1199" ca="1" si="44">IFERROR(INDEX(UNSPSCDes,MATCH(INDIRECT(ADDRESS(ROW(),COLUMN()-1,4)),UNSPSCCode,0)),"")</f>
        <v>Cordón de extensión</v>
      </c>
      <c r="C1186" s="63" t="s">
        <v>1449</v>
      </c>
      <c r="D1186" s="63">
        <v>5</v>
      </c>
      <c r="E1186" s="66">
        <v>3500</v>
      </c>
      <c r="F1186" s="65">
        <f t="shared" ref="F1186:F1199" ca="1" si="45">INDIRECT(ADDRESS(ROW(),COLUMN()-2,4))*INDIRECT(ADDRESS(ROW(),COLUMN()-1,4))</f>
        <v>17500</v>
      </c>
      <c r="G1186" s="5"/>
      <c r="H1186" s="5"/>
      <c r="I1186" s="5"/>
      <c r="J1186" s="5"/>
    </row>
    <row r="1187" spans="1:10" ht="13.5" customHeight="1" x14ac:dyDescent="0.2">
      <c r="A1187" s="63">
        <v>27111513</v>
      </c>
      <c r="B1187" s="64" t="str">
        <f t="shared" ca="1" si="44"/>
        <v>Cortadores de manguera</v>
      </c>
      <c r="C1187" s="63" t="s">
        <v>1449</v>
      </c>
      <c r="D1187" s="63">
        <v>5</v>
      </c>
      <c r="E1187" s="66">
        <v>1000</v>
      </c>
      <c r="F1187" s="65">
        <f t="shared" ca="1" si="45"/>
        <v>5000</v>
      </c>
      <c r="G1187" s="5"/>
      <c r="H1187" s="5"/>
      <c r="I1187" s="5"/>
      <c r="J1187" s="5"/>
    </row>
    <row r="1188" spans="1:10" ht="13.5" customHeight="1" x14ac:dyDescent="0.2">
      <c r="A1188" s="63">
        <v>27111714</v>
      </c>
      <c r="B1188" s="64" t="str">
        <f t="shared" ca="1" si="44"/>
        <v>Llaves de especialidad</v>
      </c>
      <c r="C1188" s="63" t="s">
        <v>1449</v>
      </c>
      <c r="D1188" s="63">
        <v>5</v>
      </c>
      <c r="E1188" s="66">
        <v>1500</v>
      </c>
      <c r="F1188" s="65">
        <f t="shared" ca="1" si="45"/>
        <v>7500</v>
      </c>
      <c r="G1188" s="5"/>
      <c r="H1188" s="5"/>
      <c r="I1188" s="5"/>
      <c r="J1188" s="5"/>
    </row>
    <row r="1189" spans="1:10" ht="13.5" customHeight="1" x14ac:dyDescent="0.2">
      <c r="A1189" s="63">
        <v>27112105</v>
      </c>
      <c r="B1189" s="64" t="str">
        <f t="shared" ca="1" si="44"/>
        <v>Pinzas</v>
      </c>
      <c r="C1189" s="63" t="s">
        <v>1449</v>
      </c>
      <c r="D1189" s="63">
        <v>5</v>
      </c>
      <c r="E1189" s="66">
        <v>1500</v>
      </c>
      <c r="F1189" s="65">
        <f t="shared" ca="1" si="45"/>
        <v>7500</v>
      </c>
      <c r="G1189" s="5"/>
      <c r="H1189" s="5"/>
      <c r="I1189" s="5"/>
      <c r="J1189" s="5"/>
    </row>
    <row r="1190" spans="1:10" ht="13.5" customHeight="1" x14ac:dyDescent="0.2">
      <c r="A1190" s="63">
        <v>27112111</v>
      </c>
      <c r="B1190" s="64" t="str">
        <f t="shared" ca="1" si="44"/>
        <v>Alicates de lagarto</v>
      </c>
      <c r="C1190" s="63" t="s">
        <v>1449</v>
      </c>
      <c r="D1190" s="63">
        <v>5</v>
      </c>
      <c r="E1190" s="66">
        <v>2500</v>
      </c>
      <c r="F1190" s="65">
        <f t="shared" ca="1" si="45"/>
        <v>12500</v>
      </c>
      <c r="G1190" s="5"/>
      <c r="H1190" s="5"/>
      <c r="I1190" s="5"/>
      <c r="J1190" s="5"/>
    </row>
    <row r="1191" spans="1:10" ht="13.5" customHeight="1" x14ac:dyDescent="0.2">
      <c r="A1191" s="63">
        <v>27113202</v>
      </c>
      <c r="B1191" s="64" t="str">
        <f t="shared" ca="1" si="44"/>
        <v>Kit de herramientas para ajustar rodamiento</v>
      </c>
      <c r="C1191" s="63" t="s">
        <v>1449</v>
      </c>
      <c r="D1191" s="63">
        <v>2</v>
      </c>
      <c r="E1191" s="66">
        <v>9000</v>
      </c>
      <c r="F1191" s="65">
        <f t="shared" ca="1" si="45"/>
        <v>18000</v>
      </c>
      <c r="G1191" s="5"/>
      <c r="H1191" s="5"/>
      <c r="I1191" s="5"/>
      <c r="J1191" s="5"/>
    </row>
    <row r="1192" spans="1:10" ht="13.5" customHeight="1" x14ac:dyDescent="0.2">
      <c r="A1192" s="63">
        <v>30191501</v>
      </c>
      <c r="B1192" s="64" t="str">
        <f t="shared" ca="1" si="44"/>
        <v>Escaleras</v>
      </c>
      <c r="C1192" s="63" t="s">
        <v>1449</v>
      </c>
      <c r="D1192" s="63">
        <v>5</v>
      </c>
      <c r="E1192" s="66">
        <v>13500</v>
      </c>
      <c r="F1192" s="65">
        <f t="shared" ca="1" si="45"/>
        <v>67500</v>
      </c>
      <c r="G1192" s="5"/>
      <c r="H1192" s="5"/>
      <c r="I1192" s="5"/>
      <c r="J1192" s="5"/>
    </row>
    <row r="1193" spans="1:10" ht="13.5" customHeight="1" x14ac:dyDescent="0.2">
      <c r="A1193" s="63">
        <v>39111518</v>
      </c>
      <c r="B1193" s="64" t="str">
        <f t="shared" ca="1" si="44"/>
        <v>Luz de mano o de extensión</v>
      </c>
      <c r="C1193" s="63" t="s">
        <v>1449</v>
      </c>
      <c r="D1193" s="63">
        <v>3</v>
      </c>
      <c r="E1193" s="66">
        <v>800</v>
      </c>
      <c r="F1193" s="65">
        <f t="shared" ca="1" si="45"/>
        <v>2400</v>
      </c>
      <c r="G1193" s="5"/>
      <c r="H1193" s="5"/>
      <c r="I1193" s="5"/>
      <c r="J1193" s="5"/>
    </row>
    <row r="1194" spans="1:10" ht="13.5" customHeight="1" x14ac:dyDescent="0.2">
      <c r="A1194" s="63">
        <v>41114201</v>
      </c>
      <c r="B1194" s="64" t="str">
        <f t="shared" ca="1" si="44"/>
        <v>Cintas medidoras</v>
      </c>
      <c r="C1194" s="63" t="s">
        <v>1449</v>
      </c>
      <c r="D1194" s="63">
        <v>5</v>
      </c>
      <c r="E1194" s="66">
        <v>7500</v>
      </c>
      <c r="F1194" s="65">
        <f t="shared" ca="1" si="45"/>
        <v>37500</v>
      </c>
      <c r="G1194" s="5"/>
      <c r="H1194" s="5"/>
      <c r="I1194" s="5"/>
      <c r="J1194" s="5"/>
    </row>
    <row r="1195" spans="1:10" ht="13.5" customHeight="1" x14ac:dyDescent="0.2">
      <c r="A1195" s="63">
        <v>30191502</v>
      </c>
      <c r="B1195" s="64" t="str">
        <f t="shared" ca="1" si="44"/>
        <v>Andamios</v>
      </c>
      <c r="C1195" s="63" t="s">
        <v>1449</v>
      </c>
      <c r="D1195" s="63">
        <v>20</v>
      </c>
      <c r="E1195" s="66">
        <v>2000</v>
      </c>
      <c r="F1195" s="65">
        <f t="shared" ca="1" si="45"/>
        <v>40000</v>
      </c>
      <c r="G1195" s="5"/>
      <c r="H1195" s="5"/>
      <c r="I1195" s="5"/>
      <c r="J1195" s="5"/>
    </row>
    <row r="1196" spans="1:10" ht="13.5" customHeight="1" x14ac:dyDescent="0.2">
      <c r="A1196" s="63">
        <v>30191502</v>
      </c>
      <c r="B1196" s="64" t="str">
        <f t="shared" ca="1" si="44"/>
        <v>Andamios</v>
      </c>
      <c r="C1196" s="63" t="s">
        <v>1449</v>
      </c>
      <c r="D1196" s="63">
        <v>20</v>
      </c>
      <c r="E1196" s="66">
        <v>7500</v>
      </c>
      <c r="F1196" s="65">
        <f t="shared" ca="1" si="45"/>
        <v>150000</v>
      </c>
      <c r="G1196" s="5"/>
      <c r="H1196" s="5"/>
      <c r="I1196" s="5"/>
      <c r="J1196" s="5"/>
    </row>
    <row r="1197" spans="1:10" ht="13.5" customHeight="1" x14ac:dyDescent="0.2">
      <c r="A1197" s="63">
        <v>23101508</v>
      </c>
      <c r="B1197" s="64" t="str">
        <f t="shared" ca="1" si="44"/>
        <v>Cortadoras</v>
      </c>
      <c r="C1197" s="63" t="s">
        <v>1449</v>
      </c>
      <c r="D1197" s="63">
        <v>2</v>
      </c>
      <c r="E1197" s="66">
        <v>18000</v>
      </c>
      <c r="F1197" s="65">
        <f t="shared" ca="1" si="45"/>
        <v>36000</v>
      </c>
      <c r="G1197" s="5"/>
      <c r="H1197" s="5"/>
      <c r="I1197" s="5"/>
      <c r="J1197" s="5"/>
    </row>
    <row r="1198" spans="1:10" ht="13.5" customHeight="1" x14ac:dyDescent="0.2">
      <c r="A1198" s="63">
        <v>23171504</v>
      </c>
      <c r="B1198" s="64" t="str">
        <f t="shared" ca="1" si="44"/>
        <v>Sopletes</v>
      </c>
      <c r="C1198" s="63" t="s">
        <v>1449</v>
      </c>
      <c r="D1198" s="63">
        <v>2</v>
      </c>
      <c r="E1198" s="66">
        <v>3000</v>
      </c>
      <c r="F1198" s="65">
        <f t="shared" ca="1" si="45"/>
        <v>6000</v>
      </c>
      <c r="G1198" s="5"/>
      <c r="H1198" s="5"/>
      <c r="I1198" s="5"/>
      <c r="J1198" s="5"/>
    </row>
    <row r="1199" spans="1:10" ht="13.5" customHeight="1" x14ac:dyDescent="0.2">
      <c r="A1199" s="63">
        <v>23101512</v>
      </c>
      <c r="B1199" s="64" t="str">
        <f t="shared" ca="1" si="44"/>
        <v>Sierras mecánicas</v>
      </c>
      <c r="C1199" s="63" t="s">
        <v>1449</v>
      </c>
      <c r="D1199" s="63">
        <v>2</v>
      </c>
      <c r="E1199" s="66">
        <v>15000</v>
      </c>
      <c r="F1199" s="65">
        <f t="shared" ca="1" si="45"/>
        <v>30000</v>
      </c>
      <c r="G1199" s="5"/>
      <c r="H1199" s="5"/>
      <c r="I1199" s="5"/>
      <c r="J1199" s="5"/>
    </row>
    <row r="1200" spans="1:10" ht="14.1" customHeight="1" x14ac:dyDescent="0.2">
      <c r="A1200" s="5"/>
      <c r="B1200" s="5"/>
      <c r="C1200" s="5"/>
      <c r="D1200" s="5"/>
      <c r="E1200" s="68" t="s">
        <v>12550</v>
      </c>
      <c r="F1200" s="69">
        <f ca="1">SUM(Table3128[MONTO TOTAL ESTIMADO])</f>
        <v>437400</v>
      </c>
      <c r="G1200" s="5"/>
      <c r="H1200" s="5" t="str">
        <f>C1179</f>
        <v>Bienes</v>
      </c>
      <c r="I1200" s="5" t="str">
        <f>E1179</f>
        <v>Sí</v>
      </c>
      <c r="J1200" s="5" t="str">
        <f>D1179</f>
        <v>Compras Menores</v>
      </c>
    </row>
    <row r="1201" spans="1:10" ht="14.1" customHeight="1" thickBot="1" x14ac:dyDescent="0.3"/>
    <row r="1202" spans="1:10" ht="33.75" customHeight="1" thickBot="1" x14ac:dyDescent="0.25">
      <c r="A1202" s="59" t="s">
        <v>16382</v>
      </c>
      <c r="B1202" s="59" t="s">
        <v>161</v>
      </c>
      <c r="C1202" s="59" t="s">
        <v>11724</v>
      </c>
      <c r="D1202" s="59" t="s">
        <v>14377</v>
      </c>
      <c r="E1202" s="59" t="s">
        <v>10962</v>
      </c>
      <c r="F1202" s="59" t="s">
        <v>11095</v>
      </c>
      <c r="G1202" s="5"/>
      <c r="H1202" s="5"/>
      <c r="I1202" s="5"/>
      <c r="J1202" s="5"/>
    </row>
    <row r="1203" spans="1:10" ht="13.5" customHeight="1" thickBot="1" x14ac:dyDescent="0.25">
      <c r="A1203" s="61" t="s">
        <v>18998</v>
      </c>
      <c r="B1203" s="61" t="s">
        <v>18893</v>
      </c>
      <c r="C1203" s="61" t="s">
        <v>17798</v>
      </c>
      <c r="D1203" s="61" t="s">
        <v>10171</v>
      </c>
      <c r="E1203" s="61" t="s">
        <v>8855</v>
      </c>
      <c r="F1203" s="61"/>
      <c r="G1203" s="5"/>
      <c r="H1203" s="5"/>
      <c r="I1203" s="5"/>
      <c r="J1203" s="5"/>
    </row>
    <row r="1204" spans="1:10" ht="14.1" customHeight="1" thickBot="1" x14ac:dyDescent="0.25">
      <c r="A1204" s="74" t="s">
        <v>14827</v>
      </c>
      <c r="B1204" s="62" t="s">
        <v>8529</v>
      </c>
      <c r="C1204" s="71">
        <v>45516</v>
      </c>
      <c r="D1204" s="74" t="s">
        <v>9386</v>
      </c>
      <c r="E1204" s="62" t="s">
        <v>13093</v>
      </c>
      <c r="F1204" s="61" t="s">
        <v>3080</v>
      </c>
      <c r="G1204" s="5"/>
      <c r="H1204" s="5"/>
      <c r="I1204" s="5"/>
      <c r="J1204" s="5"/>
    </row>
    <row r="1205" spans="1:10" ht="14.1" customHeight="1" thickBot="1" x14ac:dyDescent="0.25">
      <c r="A1205" s="75"/>
      <c r="B1205" s="62" t="s">
        <v>1786</v>
      </c>
      <c r="C1205" s="60">
        <f>IF(C1204="","",IF(AND(MONTH(C1204)&gt;=1,MONTH(C1204)&lt;=3),1,IF(AND(MONTH(C1204)&gt;=4,MONTH(C1204)&lt;=6),2,IF(AND(MONTH(C1204)&gt;=7,MONTH(C1204)&lt;=9),3,4))))</f>
        <v>3</v>
      </c>
      <c r="D1205" s="75"/>
      <c r="E1205" s="62" t="s">
        <v>2417</v>
      </c>
      <c r="F1205" s="61" t="s">
        <v>11112</v>
      </c>
      <c r="G1205" s="5"/>
      <c r="H1205" s="5"/>
      <c r="I1205" s="5"/>
      <c r="J1205" s="5"/>
    </row>
    <row r="1206" spans="1:10" ht="14.1" customHeight="1" thickBot="1" x14ac:dyDescent="0.25">
      <c r="A1206" s="75"/>
      <c r="B1206" s="62" t="s">
        <v>12942</v>
      </c>
      <c r="C1206" s="71">
        <v>45516</v>
      </c>
      <c r="D1206" s="75"/>
      <c r="E1206" s="62" t="s">
        <v>3073</v>
      </c>
      <c r="F1206" s="61" t="s">
        <v>11112</v>
      </c>
      <c r="G1206" s="5"/>
      <c r="H1206" s="5"/>
      <c r="I1206" s="5"/>
      <c r="J1206" s="5"/>
    </row>
    <row r="1207" spans="1:10" ht="14.1" customHeight="1" thickBot="1" x14ac:dyDescent="0.25">
      <c r="A1207" s="75"/>
      <c r="B1207" s="62" t="s">
        <v>1786</v>
      </c>
      <c r="C1207" s="60">
        <f>IF(C1206="","",IF(AND(MONTH(C1206)&gt;=1,MONTH(C1206)&lt;=3),1,IF(AND(MONTH(C1206)&gt;=4,MONTH(C1206)&lt;=6),2,IF(AND(MONTH(C1206)&gt;=7,MONTH(C1206)&lt;=9),3,4))))</f>
        <v>3</v>
      </c>
      <c r="D1207" s="75"/>
      <c r="E1207" s="62" t="s">
        <v>13192</v>
      </c>
      <c r="F1207" s="61" t="s">
        <v>11112</v>
      </c>
      <c r="G1207" s="5"/>
      <c r="H1207" s="5"/>
      <c r="I1207" s="5"/>
      <c r="J1207" s="5"/>
    </row>
    <row r="1208" spans="1:10" ht="14.1" customHeight="1" thickBot="1" x14ac:dyDescent="0.25">
      <c r="A1208" s="5"/>
      <c r="B1208" s="5"/>
      <c r="C1208" s="5"/>
      <c r="D1208" s="5"/>
      <c r="E1208" s="5"/>
      <c r="F1208" s="5"/>
      <c r="G1208" s="5"/>
      <c r="H1208" s="5"/>
      <c r="I1208" s="5"/>
      <c r="J1208" s="5"/>
    </row>
    <row r="1209" spans="1:10" ht="14.1" customHeight="1" thickBot="1" x14ac:dyDescent="0.25">
      <c r="A1209" s="67" t="s">
        <v>15735</v>
      </c>
      <c r="B1209" s="67" t="s">
        <v>16146</v>
      </c>
      <c r="C1209" s="67" t="s">
        <v>15641</v>
      </c>
      <c r="D1209" s="67" t="s">
        <v>15251</v>
      </c>
      <c r="E1209" s="67" t="s">
        <v>6932</v>
      </c>
      <c r="F1209" s="67" t="s">
        <v>15280</v>
      </c>
      <c r="G1209" s="5"/>
      <c r="H1209" s="5"/>
      <c r="I1209" s="5"/>
      <c r="J1209" s="5"/>
    </row>
    <row r="1210" spans="1:10" ht="13.5" customHeight="1" x14ac:dyDescent="0.2">
      <c r="A1210" s="63">
        <v>11111611</v>
      </c>
      <c r="B1210" s="64" t="str">
        <f ca="1">IFERROR(INDEX(UNSPSCDes,MATCH(INDIRECT(ADDRESS(ROW(),COLUMN()-1,4)),UNSPSCCode,0)),"")</f>
        <v>Gravilla</v>
      </c>
      <c r="C1210" s="63" t="s">
        <v>1449</v>
      </c>
      <c r="D1210" s="63">
        <v>1</v>
      </c>
      <c r="E1210" s="66">
        <v>150000</v>
      </c>
      <c r="F1210" s="65">
        <f ca="1">INDIRECT(ADDRESS(ROW(),COLUMN()-2,4))*INDIRECT(ADDRESS(ROW(),COLUMN()-1,4))</f>
        <v>150000</v>
      </c>
      <c r="G1210" s="5"/>
      <c r="H1210" s="5"/>
      <c r="I1210" s="5"/>
      <c r="J1210" s="5"/>
    </row>
    <row r="1211" spans="1:10" ht="14.1" customHeight="1" x14ac:dyDescent="0.2">
      <c r="A1211" s="5"/>
      <c r="B1211" s="5"/>
      <c r="C1211" s="5"/>
      <c r="D1211" s="5"/>
      <c r="E1211" s="68" t="s">
        <v>12550</v>
      </c>
      <c r="F1211" s="69">
        <f ca="1">SUM(Table3131[MONTO TOTAL ESTIMADO])</f>
        <v>150000</v>
      </c>
      <c r="G1211" s="5"/>
      <c r="H1211" s="5" t="str">
        <f>C1203</f>
        <v>Bienes</v>
      </c>
      <c r="I1211" s="5" t="str">
        <f>E1203</f>
        <v>Sí</v>
      </c>
      <c r="J1211" s="5" t="str">
        <f>D1203</f>
        <v>Compras por debajo del Umbral</v>
      </c>
    </row>
    <row r="1212" spans="1:10" ht="14.1" customHeight="1" thickBot="1" x14ac:dyDescent="0.3"/>
    <row r="1213" spans="1:10" ht="33.75" customHeight="1" thickBot="1" x14ac:dyDescent="0.25">
      <c r="A1213" s="59" t="s">
        <v>16382</v>
      </c>
      <c r="B1213" s="59" t="s">
        <v>161</v>
      </c>
      <c r="C1213" s="59" t="s">
        <v>11724</v>
      </c>
      <c r="D1213" s="59" t="s">
        <v>14377</v>
      </c>
      <c r="E1213" s="59" t="s">
        <v>10962</v>
      </c>
      <c r="F1213" s="59" t="s">
        <v>11095</v>
      </c>
      <c r="G1213" s="5"/>
      <c r="H1213" s="5"/>
      <c r="I1213" s="5"/>
      <c r="J1213" s="5"/>
    </row>
    <row r="1214" spans="1:10" ht="13.5" customHeight="1" thickBot="1" x14ac:dyDescent="0.25">
      <c r="A1214" s="61" t="s">
        <v>18925</v>
      </c>
      <c r="B1214" s="61" t="s">
        <v>18999</v>
      </c>
      <c r="C1214" s="61" t="s">
        <v>17798</v>
      </c>
      <c r="D1214" s="61" t="s">
        <v>17483</v>
      </c>
      <c r="E1214" s="61" t="s">
        <v>8855</v>
      </c>
      <c r="F1214" s="61"/>
      <c r="G1214" s="5"/>
      <c r="H1214" s="5"/>
      <c r="I1214" s="5"/>
      <c r="J1214" s="5"/>
    </row>
    <row r="1215" spans="1:10" ht="14.1" customHeight="1" thickBot="1" x14ac:dyDescent="0.25">
      <c r="A1215" s="74" t="s">
        <v>14827</v>
      </c>
      <c r="B1215" s="62" t="s">
        <v>8529</v>
      </c>
      <c r="C1215" s="71">
        <v>45337</v>
      </c>
      <c r="D1215" s="74" t="s">
        <v>9386</v>
      </c>
      <c r="E1215" s="62" t="s">
        <v>13093</v>
      </c>
      <c r="F1215" s="61" t="s">
        <v>3080</v>
      </c>
      <c r="G1215" s="5"/>
      <c r="H1215" s="5"/>
      <c r="I1215" s="5"/>
      <c r="J1215" s="5"/>
    </row>
    <row r="1216" spans="1:10" ht="14.1" customHeight="1" thickBot="1" x14ac:dyDescent="0.25">
      <c r="A1216" s="75"/>
      <c r="B1216" s="62" t="s">
        <v>1786</v>
      </c>
      <c r="C1216" s="60">
        <f>IF(C1215="","",IF(AND(MONTH(C1215)&gt;=1,MONTH(C1215)&lt;=3),1,IF(AND(MONTH(C1215)&gt;=4,MONTH(C1215)&lt;=6),2,IF(AND(MONTH(C1215)&gt;=7,MONTH(C1215)&lt;=9),3,4))))</f>
        <v>1</v>
      </c>
      <c r="D1216" s="75"/>
      <c r="E1216" s="62" t="s">
        <v>2417</v>
      </c>
      <c r="F1216" s="61" t="s">
        <v>11112</v>
      </c>
      <c r="G1216" s="5"/>
      <c r="H1216" s="5"/>
      <c r="I1216" s="5"/>
      <c r="J1216" s="5"/>
    </row>
    <row r="1217" spans="1:10" ht="14.1" customHeight="1" thickBot="1" x14ac:dyDescent="0.25">
      <c r="A1217" s="75"/>
      <c r="B1217" s="62" t="s">
        <v>12942</v>
      </c>
      <c r="C1217" s="71">
        <v>45344</v>
      </c>
      <c r="D1217" s="75"/>
      <c r="E1217" s="62" t="s">
        <v>3073</v>
      </c>
      <c r="F1217" s="61" t="s">
        <v>11112</v>
      </c>
      <c r="G1217" s="5"/>
      <c r="H1217" s="5"/>
      <c r="I1217" s="5"/>
      <c r="J1217" s="5"/>
    </row>
    <row r="1218" spans="1:10" ht="14.1" customHeight="1" thickBot="1" x14ac:dyDescent="0.25">
      <c r="A1218" s="75"/>
      <c r="B1218" s="62" t="s">
        <v>1786</v>
      </c>
      <c r="C1218" s="60">
        <f>IF(C1217="","",IF(AND(MONTH(C1217)&gt;=1,MONTH(C1217)&lt;=3),1,IF(AND(MONTH(C1217)&gt;=4,MONTH(C1217)&lt;=6),2,IF(AND(MONTH(C1217)&gt;=7,MONTH(C1217)&lt;=9),3,4))))</f>
        <v>1</v>
      </c>
      <c r="D1218" s="75"/>
      <c r="E1218" s="62" t="s">
        <v>13192</v>
      </c>
      <c r="F1218" s="61" t="s">
        <v>11112</v>
      </c>
      <c r="G1218" s="5"/>
      <c r="H1218" s="5"/>
      <c r="I1218" s="5"/>
      <c r="J1218" s="5"/>
    </row>
    <row r="1219" spans="1:10" ht="14.1" customHeight="1" thickBot="1" x14ac:dyDescent="0.25">
      <c r="A1219" s="5"/>
      <c r="B1219" s="5"/>
      <c r="C1219" s="5"/>
      <c r="D1219" s="5"/>
      <c r="E1219" s="5"/>
      <c r="F1219" s="5"/>
      <c r="G1219" s="5"/>
      <c r="H1219" s="5"/>
      <c r="I1219" s="5"/>
      <c r="J1219" s="5"/>
    </row>
    <row r="1220" spans="1:10" ht="14.1" customHeight="1" thickBot="1" x14ac:dyDescent="0.25">
      <c r="A1220" s="67" t="s">
        <v>15735</v>
      </c>
      <c r="B1220" s="67" t="s">
        <v>16146</v>
      </c>
      <c r="C1220" s="67" t="s">
        <v>15641</v>
      </c>
      <c r="D1220" s="67" t="s">
        <v>15251</v>
      </c>
      <c r="E1220" s="67" t="s">
        <v>6932</v>
      </c>
      <c r="F1220" s="67" t="s">
        <v>15280</v>
      </c>
      <c r="G1220" s="5"/>
      <c r="H1220" s="5"/>
      <c r="I1220" s="5"/>
      <c r="J1220" s="5"/>
    </row>
    <row r="1221" spans="1:10" ht="14.1" customHeight="1" x14ac:dyDescent="0.2">
      <c r="A1221" s="63">
        <v>25191513</v>
      </c>
      <c r="B1221" s="64" t="str">
        <f t="shared" ref="B1221:B1259" ca="1" si="46">IFERROR(INDEX(UNSPSCDes,MATCH(INDIRECT(ADDRESS(ROW(),COLUMN()-1,4)),UNSPSCCode,0)),"")</f>
        <v>Kit de mantenimiento de vehículo de soporte en tierra</v>
      </c>
      <c r="C1221" s="63" t="s">
        <v>1449</v>
      </c>
      <c r="D1221" s="63">
        <v>4</v>
      </c>
      <c r="E1221" s="66">
        <v>4500</v>
      </c>
      <c r="F1221" s="65">
        <f t="shared" ref="F1221:F1259" ca="1" si="47">INDIRECT(ADDRESS(ROW(),COLUMN()-2,4))*INDIRECT(ADDRESS(ROW(),COLUMN()-1,4))</f>
        <v>18000</v>
      </c>
      <c r="G1221" s="5"/>
      <c r="H1221" s="5"/>
      <c r="I1221" s="5"/>
      <c r="J1221" s="5"/>
    </row>
    <row r="1222" spans="1:10" ht="13.5" customHeight="1" x14ac:dyDescent="0.2">
      <c r="A1222" s="63">
        <v>27111516</v>
      </c>
      <c r="B1222" s="64" t="str">
        <f t="shared" ca="1" si="46"/>
        <v>Alicates de perforación</v>
      </c>
      <c r="C1222" s="63" t="s">
        <v>1449</v>
      </c>
      <c r="D1222" s="63">
        <v>4</v>
      </c>
      <c r="E1222" s="66">
        <v>950</v>
      </c>
      <c r="F1222" s="65">
        <f t="shared" ca="1" si="47"/>
        <v>3800</v>
      </c>
      <c r="G1222" s="5"/>
      <c r="H1222" s="5"/>
      <c r="I1222" s="5"/>
      <c r="J1222" s="5"/>
    </row>
    <row r="1223" spans="1:10" ht="13.5" customHeight="1" x14ac:dyDescent="0.2">
      <c r="A1223" s="63">
        <v>27112107</v>
      </c>
      <c r="B1223" s="64" t="str">
        <f t="shared" ca="1" si="46"/>
        <v>Alicates boquianchos ajustables</v>
      </c>
      <c r="C1223" s="63" t="s">
        <v>1449</v>
      </c>
      <c r="D1223" s="63">
        <v>4</v>
      </c>
      <c r="E1223" s="66">
        <v>600</v>
      </c>
      <c r="F1223" s="65">
        <f t="shared" ca="1" si="47"/>
        <v>2400</v>
      </c>
      <c r="G1223" s="5"/>
      <c r="H1223" s="5"/>
      <c r="I1223" s="5"/>
      <c r="J1223" s="5"/>
    </row>
    <row r="1224" spans="1:10" ht="13.5" customHeight="1" x14ac:dyDescent="0.2">
      <c r="A1224" s="63">
        <v>27111701</v>
      </c>
      <c r="B1224" s="64" t="str">
        <f t="shared" ca="1" si="46"/>
        <v>Destornilladores</v>
      </c>
      <c r="C1224" s="63" t="s">
        <v>1449</v>
      </c>
      <c r="D1224" s="63">
        <v>2</v>
      </c>
      <c r="E1224" s="66">
        <v>150</v>
      </c>
      <c r="F1224" s="65">
        <f t="shared" ca="1" si="47"/>
        <v>300</v>
      </c>
      <c r="G1224" s="5"/>
      <c r="H1224" s="5"/>
      <c r="I1224" s="5"/>
      <c r="J1224" s="5"/>
    </row>
    <row r="1225" spans="1:10" ht="13.5" customHeight="1" x14ac:dyDescent="0.2">
      <c r="A1225" s="63">
        <v>27111701</v>
      </c>
      <c r="B1225" s="64" t="str">
        <f t="shared" ca="1" si="46"/>
        <v>Destornilladores</v>
      </c>
      <c r="C1225" s="63" t="s">
        <v>1449</v>
      </c>
      <c r="D1225" s="63">
        <v>2</v>
      </c>
      <c r="E1225" s="66">
        <v>150</v>
      </c>
      <c r="F1225" s="65">
        <f t="shared" ca="1" si="47"/>
        <v>300</v>
      </c>
      <c r="G1225" s="5"/>
      <c r="H1225" s="5"/>
      <c r="I1225" s="5"/>
      <c r="J1225" s="5"/>
    </row>
    <row r="1226" spans="1:10" ht="13.5" customHeight="1" x14ac:dyDescent="0.2">
      <c r="A1226" s="63">
        <v>27111701</v>
      </c>
      <c r="B1226" s="64" t="str">
        <f t="shared" ca="1" si="46"/>
        <v>Destornilladores</v>
      </c>
      <c r="C1226" s="63" t="s">
        <v>1449</v>
      </c>
      <c r="D1226" s="63">
        <v>4</v>
      </c>
      <c r="E1226" s="66">
        <v>600</v>
      </c>
      <c r="F1226" s="65">
        <f t="shared" ca="1" si="47"/>
        <v>2400</v>
      </c>
      <c r="G1226" s="5"/>
      <c r="H1226" s="5"/>
      <c r="I1226" s="5"/>
      <c r="J1226" s="5"/>
    </row>
    <row r="1227" spans="1:10" ht="13.5" customHeight="1" x14ac:dyDescent="0.2">
      <c r="A1227" s="63">
        <v>27111602</v>
      </c>
      <c r="B1227" s="64" t="str">
        <f t="shared" ca="1" si="46"/>
        <v>Martillos</v>
      </c>
      <c r="C1227" s="63" t="s">
        <v>1449</v>
      </c>
      <c r="D1227" s="63">
        <v>2</v>
      </c>
      <c r="E1227" s="66">
        <v>500</v>
      </c>
      <c r="F1227" s="65">
        <f t="shared" ca="1" si="47"/>
        <v>1000</v>
      </c>
      <c r="G1227" s="5"/>
      <c r="H1227" s="5"/>
      <c r="I1227" s="5"/>
      <c r="J1227" s="5"/>
    </row>
    <row r="1228" spans="1:10" ht="13.5" customHeight="1" x14ac:dyDescent="0.2">
      <c r="A1228" s="63">
        <v>24112204</v>
      </c>
      <c r="B1228" s="64" t="str">
        <f t="shared" ca="1" si="46"/>
        <v>Cubos metálicos</v>
      </c>
      <c r="C1228" s="63" t="s">
        <v>1449</v>
      </c>
      <c r="D1228" s="63">
        <v>3</v>
      </c>
      <c r="E1228" s="66">
        <v>1500</v>
      </c>
      <c r="F1228" s="65">
        <f t="shared" ca="1" si="47"/>
        <v>4500</v>
      </c>
      <c r="G1228" s="5"/>
      <c r="H1228" s="5"/>
      <c r="I1228" s="5"/>
      <c r="J1228" s="5"/>
    </row>
    <row r="1229" spans="1:10" ht="13.5" customHeight="1" x14ac:dyDescent="0.2">
      <c r="A1229" s="63">
        <v>24112204</v>
      </c>
      <c r="B1229" s="64" t="str">
        <f t="shared" ca="1" si="46"/>
        <v>Cubos metálicos</v>
      </c>
      <c r="C1229" s="63" t="s">
        <v>1449</v>
      </c>
      <c r="D1229" s="63">
        <v>4</v>
      </c>
      <c r="E1229" s="66">
        <v>1000</v>
      </c>
      <c r="F1229" s="65">
        <f t="shared" ca="1" si="47"/>
        <v>4000</v>
      </c>
      <c r="G1229" s="5"/>
      <c r="H1229" s="5"/>
      <c r="I1229" s="5"/>
      <c r="J1229" s="5"/>
    </row>
    <row r="1230" spans="1:10" ht="13.5" customHeight="1" x14ac:dyDescent="0.2">
      <c r="A1230" s="63">
        <v>27111715</v>
      </c>
      <c r="B1230" s="64" t="str">
        <f t="shared" ca="1" si="46"/>
        <v>Llaves de torsión</v>
      </c>
      <c r="C1230" s="63" t="s">
        <v>1449</v>
      </c>
      <c r="D1230" s="63">
        <v>2</v>
      </c>
      <c r="E1230" s="66">
        <v>1500</v>
      </c>
      <c r="F1230" s="65">
        <f t="shared" ca="1" si="47"/>
        <v>3000</v>
      </c>
      <c r="G1230" s="5"/>
      <c r="H1230" s="5"/>
      <c r="I1230" s="5"/>
      <c r="J1230" s="5"/>
    </row>
    <row r="1231" spans="1:10" ht="13.5" customHeight="1" x14ac:dyDescent="0.2">
      <c r="A1231" s="63">
        <v>27111705</v>
      </c>
      <c r="B1231" s="64" t="str">
        <f t="shared" ca="1" si="46"/>
        <v>Llaves de tuercas de boca cerrada</v>
      </c>
      <c r="C1231" s="63" t="s">
        <v>1449</v>
      </c>
      <c r="D1231" s="63">
        <v>2</v>
      </c>
      <c r="E1231" s="66">
        <v>700</v>
      </c>
      <c r="F1231" s="65">
        <f t="shared" ca="1" si="47"/>
        <v>1400</v>
      </c>
      <c r="G1231" s="5"/>
      <c r="H1231" s="5"/>
      <c r="I1231" s="5"/>
      <c r="J1231" s="5"/>
    </row>
    <row r="1232" spans="1:10" ht="13.5" customHeight="1" x14ac:dyDescent="0.2">
      <c r="A1232" s="63">
        <v>27111705</v>
      </c>
      <c r="B1232" s="64" t="str">
        <f t="shared" ca="1" si="46"/>
        <v>Llaves de tuercas de boca cerrada</v>
      </c>
      <c r="C1232" s="63" t="s">
        <v>1449</v>
      </c>
      <c r="D1232" s="63">
        <v>3</v>
      </c>
      <c r="E1232" s="66">
        <v>20000</v>
      </c>
      <c r="F1232" s="65">
        <f t="shared" ca="1" si="47"/>
        <v>60000</v>
      </c>
      <c r="G1232" s="5"/>
      <c r="H1232" s="5"/>
      <c r="I1232" s="5"/>
      <c r="J1232" s="5"/>
    </row>
    <row r="1233" spans="1:10" ht="13.5" customHeight="1" x14ac:dyDescent="0.2">
      <c r="A1233" s="63">
        <v>27111714</v>
      </c>
      <c r="B1233" s="64" t="str">
        <f t="shared" ca="1" si="46"/>
        <v>Llaves de especialidad</v>
      </c>
      <c r="C1233" s="63" t="s">
        <v>1449</v>
      </c>
      <c r="D1233" s="63">
        <v>1</v>
      </c>
      <c r="E1233" s="66">
        <v>500</v>
      </c>
      <c r="F1233" s="65">
        <f t="shared" ca="1" si="47"/>
        <v>500</v>
      </c>
      <c r="G1233" s="5"/>
      <c r="H1233" s="5"/>
      <c r="I1233" s="5"/>
      <c r="J1233" s="5"/>
    </row>
    <row r="1234" spans="1:10" ht="13.5" customHeight="1" x14ac:dyDescent="0.2">
      <c r="A1234" s="63">
        <v>24101612</v>
      </c>
      <c r="B1234" s="64" t="str">
        <f t="shared" ca="1" si="46"/>
        <v>Gatos</v>
      </c>
      <c r="C1234" s="63" t="s">
        <v>1449</v>
      </c>
      <c r="D1234" s="63">
        <v>1</v>
      </c>
      <c r="E1234" s="66">
        <v>30000</v>
      </c>
      <c r="F1234" s="65">
        <f t="shared" ca="1" si="47"/>
        <v>30000</v>
      </c>
      <c r="G1234" s="5"/>
      <c r="H1234" s="5"/>
      <c r="I1234" s="5"/>
      <c r="J1234" s="5"/>
    </row>
    <row r="1235" spans="1:10" ht="13.5" customHeight="1" x14ac:dyDescent="0.2">
      <c r="A1235" s="63">
        <v>24112204</v>
      </c>
      <c r="B1235" s="64" t="str">
        <f t="shared" ca="1" si="46"/>
        <v>Cubos metálicos</v>
      </c>
      <c r="C1235" s="63" t="s">
        <v>1449</v>
      </c>
      <c r="D1235" s="63">
        <v>2</v>
      </c>
      <c r="E1235" s="66">
        <v>10000</v>
      </c>
      <c r="F1235" s="65">
        <f t="shared" ca="1" si="47"/>
        <v>20000</v>
      </c>
      <c r="G1235" s="5"/>
      <c r="H1235" s="5"/>
      <c r="I1235" s="5"/>
      <c r="J1235" s="5"/>
    </row>
    <row r="1236" spans="1:10" ht="13.5" customHeight="1" x14ac:dyDescent="0.2">
      <c r="A1236" s="63">
        <v>27131504</v>
      </c>
      <c r="B1236" s="64" t="str">
        <f t="shared" ca="1" si="46"/>
        <v>Martillo neumático</v>
      </c>
      <c r="C1236" s="63" t="s">
        <v>1449</v>
      </c>
      <c r="D1236" s="63">
        <v>2</v>
      </c>
      <c r="E1236" s="66">
        <v>15000</v>
      </c>
      <c r="F1236" s="65">
        <f t="shared" ca="1" si="47"/>
        <v>30000</v>
      </c>
      <c r="G1236" s="5"/>
      <c r="H1236" s="5"/>
      <c r="I1236" s="5"/>
      <c r="J1236" s="5"/>
    </row>
    <row r="1237" spans="1:10" ht="13.5" customHeight="1" x14ac:dyDescent="0.2">
      <c r="A1237" s="63">
        <v>23101510</v>
      </c>
      <c r="B1237" s="64" t="str">
        <f t="shared" ca="1" si="46"/>
        <v>Pulidoras</v>
      </c>
      <c r="C1237" s="63" t="s">
        <v>1449</v>
      </c>
      <c r="D1237" s="63">
        <v>1</v>
      </c>
      <c r="E1237" s="66">
        <v>10000</v>
      </c>
      <c r="F1237" s="65">
        <f t="shared" ca="1" si="47"/>
        <v>10000</v>
      </c>
      <c r="G1237" s="5"/>
      <c r="H1237" s="5"/>
      <c r="I1237" s="5"/>
      <c r="J1237" s="5"/>
    </row>
    <row r="1238" spans="1:10" ht="13.5" customHeight="1" x14ac:dyDescent="0.2">
      <c r="A1238" s="63">
        <v>23101502</v>
      </c>
      <c r="B1238" s="64" t="str">
        <f t="shared" ca="1" si="46"/>
        <v>Taladros</v>
      </c>
      <c r="C1238" s="63" t="s">
        <v>1449</v>
      </c>
      <c r="D1238" s="63">
        <v>1</v>
      </c>
      <c r="E1238" s="66">
        <v>15000</v>
      </c>
      <c r="F1238" s="65">
        <f t="shared" ca="1" si="47"/>
        <v>15000</v>
      </c>
      <c r="G1238" s="5"/>
      <c r="H1238" s="5"/>
      <c r="I1238" s="5"/>
      <c r="J1238" s="5"/>
    </row>
    <row r="1239" spans="1:10" ht="13.5" customHeight="1" x14ac:dyDescent="0.2">
      <c r="A1239" s="63">
        <v>27111908</v>
      </c>
      <c r="B1239" s="64" t="str">
        <f t="shared" ca="1" si="46"/>
        <v>Piedras o herramientas o equipos de afilar</v>
      </c>
      <c r="C1239" s="63" t="s">
        <v>1449</v>
      </c>
      <c r="D1239" s="63">
        <v>4</v>
      </c>
      <c r="E1239" s="66">
        <v>60000</v>
      </c>
      <c r="F1239" s="65">
        <f t="shared" ca="1" si="47"/>
        <v>240000</v>
      </c>
      <c r="G1239" s="5"/>
      <c r="H1239" s="5"/>
      <c r="I1239" s="5"/>
      <c r="J1239" s="5"/>
    </row>
    <row r="1240" spans="1:10" ht="13.5" customHeight="1" x14ac:dyDescent="0.2">
      <c r="A1240" s="63">
        <v>24101612</v>
      </c>
      <c r="B1240" s="64" t="str">
        <f t="shared" ca="1" si="46"/>
        <v>Gatos</v>
      </c>
      <c r="C1240" s="63" t="s">
        <v>1449</v>
      </c>
      <c r="D1240" s="63">
        <v>1</v>
      </c>
      <c r="E1240" s="66">
        <v>2000</v>
      </c>
      <c r="F1240" s="65">
        <f t="shared" ca="1" si="47"/>
        <v>2000</v>
      </c>
      <c r="G1240" s="5"/>
      <c r="H1240" s="5"/>
      <c r="I1240" s="5"/>
      <c r="J1240" s="5"/>
    </row>
    <row r="1241" spans="1:10" ht="13.5" customHeight="1" x14ac:dyDescent="0.2">
      <c r="A1241" s="63">
        <v>23101510</v>
      </c>
      <c r="B1241" s="64" t="str">
        <f t="shared" ca="1" si="46"/>
        <v>Pulidoras</v>
      </c>
      <c r="C1241" s="63" t="s">
        <v>1449</v>
      </c>
      <c r="D1241" s="63">
        <v>1</v>
      </c>
      <c r="E1241" s="66">
        <v>500</v>
      </c>
      <c r="F1241" s="65">
        <f t="shared" ca="1" si="47"/>
        <v>500</v>
      </c>
      <c r="G1241" s="5"/>
      <c r="H1241" s="5"/>
      <c r="I1241" s="5"/>
      <c r="J1241" s="5"/>
    </row>
    <row r="1242" spans="1:10" ht="13.5" customHeight="1" x14ac:dyDescent="0.2">
      <c r="A1242" s="63">
        <v>26111704</v>
      </c>
      <c r="B1242" s="64" t="str">
        <f t="shared" ca="1" si="46"/>
        <v>Cargadores de baterías</v>
      </c>
      <c r="C1242" s="63" t="s">
        <v>1449</v>
      </c>
      <c r="D1242" s="63">
        <v>1</v>
      </c>
      <c r="E1242" s="66">
        <v>3000</v>
      </c>
      <c r="F1242" s="65">
        <f t="shared" ca="1" si="47"/>
        <v>3000</v>
      </c>
      <c r="G1242" s="5"/>
      <c r="H1242" s="5"/>
      <c r="I1242" s="5"/>
      <c r="J1242" s="5"/>
    </row>
    <row r="1243" spans="1:10" ht="13.5" customHeight="1" x14ac:dyDescent="0.2">
      <c r="A1243" s="63">
        <v>24101624</v>
      </c>
      <c r="B1243" s="64" t="str">
        <f t="shared" ca="1" si="46"/>
        <v>Grúas hidráulicas sobre camión</v>
      </c>
      <c r="C1243" s="63" t="s">
        <v>1449</v>
      </c>
      <c r="D1243" s="63">
        <v>1</v>
      </c>
      <c r="E1243" s="66">
        <v>2000</v>
      </c>
      <c r="F1243" s="65">
        <f t="shared" ca="1" si="47"/>
        <v>2000</v>
      </c>
      <c r="G1243" s="5"/>
      <c r="H1243" s="5"/>
      <c r="I1243" s="5"/>
      <c r="J1243" s="5"/>
    </row>
    <row r="1244" spans="1:10" ht="13.5" customHeight="1" x14ac:dyDescent="0.2">
      <c r="A1244" s="63">
        <v>31211508</v>
      </c>
      <c r="B1244" s="64" t="str">
        <f t="shared" ca="1" si="46"/>
        <v>Pinturas acrílicas</v>
      </c>
      <c r="C1244" s="63" t="s">
        <v>1449</v>
      </c>
      <c r="D1244" s="63">
        <v>4</v>
      </c>
      <c r="E1244" s="66">
        <v>700</v>
      </c>
      <c r="F1244" s="65">
        <f t="shared" ca="1" si="47"/>
        <v>2800</v>
      </c>
      <c r="G1244" s="5"/>
      <c r="H1244" s="5"/>
      <c r="I1244" s="5"/>
      <c r="J1244" s="5"/>
    </row>
    <row r="1245" spans="1:10" ht="13.5" customHeight="1" x14ac:dyDescent="0.2">
      <c r="A1245" s="63">
        <v>31211508</v>
      </c>
      <c r="B1245" s="64" t="str">
        <f t="shared" ca="1" si="46"/>
        <v>Pinturas acrílicas</v>
      </c>
      <c r="C1245" s="63" t="s">
        <v>1449</v>
      </c>
      <c r="D1245" s="63">
        <v>9</v>
      </c>
      <c r="E1245" s="66">
        <v>200</v>
      </c>
      <c r="F1245" s="65">
        <f t="shared" ca="1" si="47"/>
        <v>1800</v>
      </c>
      <c r="G1245" s="5"/>
      <c r="H1245" s="5"/>
      <c r="I1245" s="5"/>
      <c r="J1245" s="5"/>
    </row>
    <row r="1246" spans="1:10" ht="13.5" customHeight="1" x14ac:dyDescent="0.2">
      <c r="A1246" s="63">
        <v>27111712</v>
      </c>
      <c r="B1246" s="64" t="str">
        <f t="shared" ca="1" si="46"/>
        <v>Extractores</v>
      </c>
      <c r="C1246" s="63" t="s">
        <v>1449</v>
      </c>
      <c r="D1246" s="63">
        <v>2</v>
      </c>
      <c r="E1246" s="66">
        <v>300</v>
      </c>
      <c r="F1246" s="65">
        <f t="shared" ca="1" si="47"/>
        <v>600</v>
      </c>
      <c r="G1246" s="5"/>
      <c r="H1246" s="5"/>
      <c r="I1246" s="5"/>
      <c r="J1246" s="5"/>
    </row>
    <row r="1247" spans="1:10" ht="13.5" customHeight="1" x14ac:dyDescent="0.2">
      <c r="A1247" s="63">
        <v>73141705</v>
      </c>
      <c r="B1247" s="64" t="str">
        <f t="shared" ca="1" si="46"/>
        <v>Servicios de fabricación de sogas, cuerdas o cordeles</v>
      </c>
      <c r="C1247" s="63" t="s">
        <v>1449</v>
      </c>
      <c r="D1247" s="63">
        <v>100</v>
      </c>
      <c r="E1247" s="66">
        <v>8000</v>
      </c>
      <c r="F1247" s="65">
        <f t="shared" ca="1" si="47"/>
        <v>800000</v>
      </c>
      <c r="G1247" s="5"/>
      <c r="H1247" s="5"/>
      <c r="I1247" s="5"/>
      <c r="J1247" s="5"/>
    </row>
    <row r="1248" spans="1:10" ht="13.5" customHeight="1" x14ac:dyDescent="0.2">
      <c r="A1248" s="63">
        <v>31191506</v>
      </c>
      <c r="B1248" s="64" t="str">
        <f t="shared" ca="1" si="46"/>
        <v>Discos abrasivos</v>
      </c>
      <c r="C1248" s="63" t="s">
        <v>1449</v>
      </c>
      <c r="D1248" s="63">
        <v>6</v>
      </c>
      <c r="E1248" s="66">
        <v>1200</v>
      </c>
      <c r="F1248" s="65">
        <f t="shared" ca="1" si="47"/>
        <v>7200</v>
      </c>
      <c r="G1248" s="5"/>
      <c r="H1248" s="5"/>
      <c r="I1248" s="5"/>
      <c r="J1248" s="5"/>
    </row>
    <row r="1249" spans="1:10" ht="13.5" customHeight="1" x14ac:dyDescent="0.2">
      <c r="A1249" s="63">
        <v>23171509</v>
      </c>
      <c r="B1249" s="64" t="str">
        <f t="shared" ca="1" si="46"/>
        <v>Soldadura</v>
      </c>
      <c r="C1249" s="63" t="s">
        <v>1449</v>
      </c>
      <c r="D1249" s="63">
        <v>10</v>
      </c>
      <c r="E1249" s="66">
        <v>1200</v>
      </c>
      <c r="F1249" s="65">
        <f t="shared" ca="1" si="47"/>
        <v>12000</v>
      </c>
      <c r="G1249" s="5"/>
      <c r="H1249" s="5"/>
      <c r="I1249" s="5"/>
      <c r="J1249" s="5"/>
    </row>
    <row r="1250" spans="1:10" ht="13.5" customHeight="1" x14ac:dyDescent="0.2">
      <c r="A1250" s="63">
        <v>31261601</v>
      </c>
      <c r="B1250" s="64" t="str">
        <f t="shared" ca="1" si="46"/>
        <v>Envoltorios o recubrimientos de plástico</v>
      </c>
      <c r="C1250" s="63" t="s">
        <v>1449</v>
      </c>
      <c r="D1250" s="63">
        <v>3</v>
      </c>
      <c r="E1250" s="66">
        <v>200</v>
      </c>
      <c r="F1250" s="65">
        <f t="shared" ca="1" si="47"/>
        <v>600</v>
      </c>
      <c r="G1250" s="5"/>
      <c r="H1250" s="5"/>
      <c r="I1250" s="5"/>
      <c r="J1250" s="5"/>
    </row>
    <row r="1251" spans="1:10" ht="13.5" customHeight="1" x14ac:dyDescent="0.2">
      <c r="A1251" s="63">
        <v>31261601</v>
      </c>
      <c r="B1251" s="64" t="str">
        <f t="shared" ca="1" si="46"/>
        <v>Envoltorios o recubrimientos de plástico</v>
      </c>
      <c r="C1251" s="63" t="s">
        <v>1449</v>
      </c>
      <c r="D1251" s="63">
        <v>6</v>
      </c>
      <c r="E1251" s="66">
        <v>50</v>
      </c>
      <c r="F1251" s="65">
        <f t="shared" ca="1" si="47"/>
        <v>300</v>
      </c>
      <c r="G1251" s="5"/>
      <c r="H1251" s="5"/>
      <c r="I1251" s="5"/>
      <c r="J1251" s="5"/>
    </row>
    <row r="1252" spans="1:10" ht="13.5" customHeight="1" x14ac:dyDescent="0.2">
      <c r="A1252" s="63">
        <v>31162403</v>
      </c>
      <c r="B1252" s="64" t="str">
        <f t="shared" ca="1" si="46"/>
        <v>Goznes o bisagras</v>
      </c>
      <c r="C1252" s="63" t="s">
        <v>1449</v>
      </c>
      <c r="D1252" s="63">
        <v>1</v>
      </c>
      <c r="E1252" s="66">
        <v>2500</v>
      </c>
      <c r="F1252" s="65">
        <f t="shared" ca="1" si="47"/>
        <v>2500</v>
      </c>
      <c r="G1252" s="5"/>
      <c r="H1252" s="5"/>
      <c r="I1252" s="5"/>
      <c r="J1252" s="5"/>
    </row>
    <row r="1253" spans="1:10" ht="13.5" customHeight="1" x14ac:dyDescent="0.2">
      <c r="A1253" s="63">
        <v>27111908</v>
      </c>
      <c r="B1253" s="64" t="str">
        <f t="shared" ca="1" si="46"/>
        <v>Piedras o herramientas o equipos de afilar</v>
      </c>
      <c r="C1253" s="63" t="s">
        <v>1449</v>
      </c>
      <c r="D1253" s="63">
        <v>4</v>
      </c>
      <c r="E1253" s="66">
        <v>400</v>
      </c>
      <c r="F1253" s="65">
        <f t="shared" ca="1" si="47"/>
        <v>1600</v>
      </c>
      <c r="G1253" s="5"/>
      <c r="H1253" s="5"/>
      <c r="I1253" s="5"/>
      <c r="J1253" s="5"/>
    </row>
    <row r="1254" spans="1:10" ht="13.5" customHeight="1" x14ac:dyDescent="0.2">
      <c r="A1254" s="63">
        <v>12171501</v>
      </c>
      <c r="B1254" s="64" t="str">
        <f t="shared" ca="1" si="46"/>
        <v>Colorantes fluorescentes</v>
      </c>
      <c r="C1254" s="63" t="s">
        <v>1449</v>
      </c>
      <c r="D1254" s="63">
        <v>5</v>
      </c>
      <c r="E1254" s="66">
        <v>100</v>
      </c>
      <c r="F1254" s="65">
        <f t="shared" ca="1" si="47"/>
        <v>500</v>
      </c>
      <c r="G1254" s="5"/>
      <c r="H1254" s="5"/>
      <c r="I1254" s="5"/>
      <c r="J1254" s="5"/>
    </row>
    <row r="1255" spans="1:10" ht="13.5" customHeight="1" x14ac:dyDescent="0.2">
      <c r="A1255" s="63">
        <v>31211904</v>
      </c>
      <c r="B1255" s="64" t="str">
        <f t="shared" ca="1" si="46"/>
        <v>Brochas</v>
      </c>
      <c r="C1255" s="63" t="s">
        <v>1449</v>
      </c>
      <c r="D1255" s="63">
        <v>5</v>
      </c>
      <c r="E1255" s="66">
        <v>200</v>
      </c>
      <c r="F1255" s="65">
        <f t="shared" ca="1" si="47"/>
        <v>1000</v>
      </c>
      <c r="G1255" s="5"/>
      <c r="H1255" s="5"/>
      <c r="I1255" s="5"/>
      <c r="J1255" s="5"/>
    </row>
    <row r="1256" spans="1:10" ht="13.5" customHeight="1" x14ac:dyDescent="0.2">
      <c r="A1256" s="63">
        <v>31161507</v>
      </c>
      <c r="B1256" s="64" t="str">
        <f t="shared" ca="1" si="46"/>
        <v>Tornillos roscadores</v>
      </c>
      <c r="C1256" s="63" t="s">
        <v>1449</v>
      </c>
      <c r="D1256" s="63">
        <v>20</v>
      </c>
      <c r="E1256" s="66">
        <v>100</v>
      </c>
      <c r="F1256" s="65">
        <f t="shared" ca="1" si="47"/>
        <v>2000</v>
      </c>
      <c r="G1256" s="5"/>
      <c r="H1256" s="5"/>
      <c r="I1256" s="5"/>
      <c r="J1256" s="5"/>
    </row>
    <row r="1257" spans="1:10" ht="13.5" customHeight="1" x14ac:dyDescent="0.2">
      <c r="A1257" s="63">
        <v>30101617</v>
      </c>
      <c r="B1257" s="64" t="str">
        <f t="shared" ca="1" si="46"/>
        <v>Barras de madera</v>
      </c>
      <c r="C1257" s="63" t="s">
        <v>1449</v>
      </c>
      <c r="D1257" s="63">
        <v>10</v>
      </c>
      <c r="E1257" s="66">
        <v>1500</v>
      </c>
      <c r="F1257" s="65">
        <f t="shared" ca="1" si="47"/>
        <v>15000</v>
      </c>
      <c r="G1257" s="5"/>
      <c r="H1257" s="5"/>
      <c r="I1257" s="5"/>
      <c r="J1257" s="5"/>
    </row>
    <row r="1258" spans="1:10" ht="13.5" customHeight="1" x14ac:dyDescent="0.2">
      <c r="A1258" s="63">
        <v>39121705</v>
      </c>
      <c r="B1258" s="64" t="str">
        <f t="shared" ca="1" si="46"/>
        <v>Grapas para cables</v>
      </c>
      <c r="C1258" s="63" t="s">
        <v>1449</v>
      </c>
      <c r="D1258" s="63">
        <v>20</v>
      </c>
      <c r="E1258" s="66">
        <v>200</v>
      </c>
      <c r="F1258" s="65">
        <f t="shared" ca="1" si="47"/>
        <v>4000</v>
      </c>
      <c r="G1258" s="5"/>
      <c r="H1258" s="5"/>
      <c r="I1258" s="5"/>
      <c r="J1258" s="5"/>
    </row>
    <row r="1259" spans="1:10" ht="13.5" customHeight="1" x14ac:dyDescent="0.2">
      <c r="A1259" s="63">
        <v>39121547</v>
      </c>
      <c r="B1259" s="64" t="str">
        <f t="shared" ca="1" si="46"/>
        <v>Soportes o zócalos de relés</v>
      </c>
      <c r="C1259" s="63" t="s">
        <v>1449</v>
      </c>
      <c r="D1259" s="63">
        <v>10</v>
      </c>
      <c r="E1259" s="66">
        <v>400</v>
      </c>
      <c r="F1259" s="65">
        <f t="shared" ca="1" si="47"/>
        <v>4000</v>
      </c>
      <c r="G1259" s="5"/>
      <c r="H1259" s="5"/>
      <c r="I1259" s="5"/>
      <c r="J1259" s="5"/>
    </row>
    <row r="1260" spans="1:10" ht="14.1" customHeight="1" x14ac:dyDescent="0.2">
      <c r="A1260" s="5"/>
      <c r="B1260" s="5"/>
      <c r="C1260" s="5"/>
      <c r="D1260" s="5"/>
      <c r="E1260" s="68" t="s">
        <v>12550</v>
      </c>
      <c r="F1260" s="69">
        <f ca="1">SUM(Table3134[MONTO TOTAL ESTIMADO])</f>
        <v>1310000</v>
      </c>
      <c r="G1260" s="5"/>
      <c r="H1260" s="5" t="str">
        <f>C1214</f>
        <v>Bienes</v>
      </c>
      <c r="I1260" s="5" t="str">
        <f>E1214</f>
        <v>Sí</v>
      </c>
      <c r="J1260" s="5" t="str">
        <f>D1214</f>
        <v>Compras Menores</v>
      </c>
    </row>
    <row r="1261" spans="1:10" ht="14.1" customHeight="1" thickBot="1" x14ac:dyDescent="0.3"/>
    <row r="1262" spans="1:10" ht="33.75" customHeight="1" thickBot="1" x14ac:dyDescent="0.25">
      <c r="A1262" s="59" t="s">
        <v>16382</v>
      </c>
      <c r="B1262" s="59" t="s">
        <v>161</v>
      </c>
      <c r="C1262" s="59" t="s">
        <v>11724</v>
      </c>
      <c r="D1262" s="59" t="s">
        <v>14377</v>
      </c>
      <c r="E1262" s="59" t="s">
        <v>10962</v>
      </c>
      <c r="F1262" s="59" t="s">
        <v>11095</v>
      </c>
      <c r="G1262" s="5"/>
      <c r="H1262" s="5"/>
      <c r="I1262" s="5"/>
      <c r="J1262" s="5"/>
    </row>
    <row r="1263" spans="1:10" ht="13.5" customHeight="1" thickBot="1" x14ac:dyDescent="0.25">
      <c r="A1263" s="61" t="s">
        <v>18895</v>
      </c>
      <c r="B1263" s="61" t="s">
        <v>18951</v>
      </c>
      <c r="C1263" s="61" t="s">
        <v>17798</v>
      </c>
      <c r="D1263" s="61" t="s">
        <v>17483</v>
      </c>
      <c r="E1263" s="61" t="s">
        <v>8855</v>
      </c>
      <c r="F1263" s="61"/>
      <c r="G1263" s="5"/>
      <c r="H1263" s="5"/>
      <c r="I1263" s="5"/>
      <c r="J1263" s="5"/>
    </row>
    <row r="1264" spans="1:10" ht="14.1" customHeight="1" thickBot="1" x14ac:dyDescent="0.25">
      <c r="A1264" s="74" t="s">
        <v>14827</v>
      </c>
      <c r="B1264" s="62" t="s">
        <v>8529</v>
      </c>
      <c r="C1264" s="71">
        <v>45355</v>
      </c>
      <c r="D1264" s="74" t="s">
        <v>9386</v>
      </c>
      <c r="E1264" s="62" t="s">
        <v>13093</v>
      </c>
      <c r="F1264" s="61" t="s">
        <v>3080</v>
      </c>
      <c r="G1264" s="5"/>
      <c r="H1264" s="5"/>
      <c r="I1264" s="5"/>
      <c r="J1264" s="5"/>
    </row>
    <row r="1265" spans="1:10" ht="14.1" customHeight="1" thickBot="1" x14ac:dyDescent="0.25">
      <c r="A1265" s="75"/>
      <c r="B1265" s="62" t="s">
        <v>1786</v>
      </c>
      <c r="C1265" s="60">
        <f>IF(C1264="","",IF(AND(MONTH(C1264)&gt;=1,MONTH(C1264)&lt;=3),1,IF(AND(MONTH(C1264)&gt;=4,MONTH(C1264)&lt;=6),2,IF(AND(MONTH(C1264)&gt;=7,MONTH(C1264)&lt;=9),3,4))))</f>
        <v>1</v>
      </c>
      <c r="D1265" s="75"/>
      <c r="E1265" s="62" t="s">
        <v>2417</v>
      </c>
      <c r="F1265" s="61" t="s">
        <v>11112</v>
      </c>
      <c r="G1265" s="5"/>
      <c r="H1265" s="5"/>
      <c r="I1265" s="5"/>
      <c r="J1265" s="5"/>
    </row>
    <row r="1266" spans="1:10" ht="14.1" customHeight="1" thickBot="1" x14ac:dyDescent="0.25">
      <c r="A1266" s="75"/>
      <c r="B1266" s="62" t="s">
        <v>12942</v>
      </c>
      <c r="C1266" s="71">
        <v>45359</v>
      </c>
      <c r="D1266" s="75"/>
      <c r="E1266" s="62" t="s">
        <v>3073</v>
      </c>
      <c r="F1266" s="61" t="s">
        <v>11112</v>
      </c>
      <c r="G1266" s="5"/>
      <c r="H1266" s="5"/>
      <c r="I1266" s="5"/>
      <c r="J1266" s="5"/>
    </row>
    <row r="1267" spans="1:10" ht="14.1" customHeight="1" thickBot="1" x14ac:dyDescent="0.25">
      <c r="A1267" s="75"/>
      <c r="B1267" s="62" t="s">
        <v>1786</v>
      </c>
      <c r="C1267" s="60">
        <f>IF(C1266="","",IF(AND(MONTH(C1266)&gt;=1,MONTH(C1266)&lt;=3),1,IF(AND(MONTH(C1266)&gt;=4,MONTH(C1266)&lt;=6),2,IF(AND(MONTH(C1266)&gt;=7,MONTH(C1266)&lt;=9),3,4))))</f>
        <v>1</v>
      </c>
      <c r="D1267" s="75"/>
      <c r="E1267" s="62" t="s">
        <v>13192</v>
      </c>
      <c r="F1267" s="61" t="s">
        <v>11112</v>
      </c>
      <c r="G1267" s="5"/>
      <c r="H1267" s="5"/>
      <c r="I1267" s="5"/>
      <c r="J1267" s="5"/>
    </row>
    <row r="1268" spans="1:10" ht="14.1" customHeight="1" thickBot="1" x14ac:dyDescent="0.25">
      <c r="A1268" s="5"/>
      <c r="B1268" s="5"/>
      <c r="C1268" s="5"/>
      <c r="D1268" s="5"/>
      <c r="E1268" s="5"/>
      <c r="F1268" s="5"/>
      <c r="G1268" s="5"/>
      <c r="H1268" s="5"/>
      <c r="I1268" s="5"/>
      <c r="J1268" s="5"/>
    </row>
    <row r="1269" spans="1:10" ht="14.1" customHeight="1" thickBot="1" x14ac:dyDescent="0.25">
      <c r="A1269" s="67" t="s">
        <v>15735</v>
      </c>
      <c r="B1269" s="67" t="s">
        <v>16146</v>
      </c>
      <c r="C1269" s="67" t="s">
        <v>15641</v>
      </c>
      <c r="D1269" s="67" t="s">
        <v>15251</v>
      </c>
      <c r="E1269" s="67" t="s">
        <v>6932</v>
      </c>
      <c r="F1269" s="67" t="s">
        <v>15280</v>
      </c>
      <c r="G1269" s="5"/>
      <c r="H1269" s="5"/>
      <c r="I1269" s="5"/>
      <c r="J1269" s="5"/>
    </row>
    <row r="1270" spans="1:10" ht="13.5" customHeight="1" x14ac:dyDescent="0.2">
      <c r="A1270" s="63">
        <v>53102710</v>
      </c>
      <c r="B1270" s="64" t="str">
        <f ca="1">IFERROR(INDEX(UNSPSCDes,MATCH(INDIRECT(ADDRESS(ROW(),COLUMN()-1,4)),UNSPSCCode,0)),"")</f>
        <v>Uniformes corporativos</v>
      </c>
      <c r="C1270" s="63" t="s">
        <v>1449</v>
      </c>
      <c r="D1270" s="63">
        <v>20</v>
      </c>
      <c r="E1270" s="66">
        <v>20000</v>
      </c>
      <c r="F1270" s="65">
        <f ca="1">INDIRECT(ADDRESS(ROW(),COLUMN()-2,4))*INDIRECT(ADDRESS(ROW(),COLUMN()-1,4))</f>
        <v>400000</v>
      </c>
      <c r="G1270" s="5"/>
      <c r="H1270" s="5"/>
      <c r="I1270" s="5"/>
      <c r="J1270" s="5"/>
    </row>
    <row r="1271" spans="1:10" ht="14.1" customHeight="1" x14ac:dyDescent="0.2">
      <c r="A1271" s="5"/>
      <c r="B1271" s="5"/>
      <c r="C1271" s="5"/>
      <c r="D1271" s="5"/>
      <c r="E1271" s="68" t="s">
        <v>12550</v>
      </c>
      <c r="F1271" s="69">
        <f ca="1">SUM(Table391[MONTO TOTAL ESTIMADO])</f>
        <v>400000</v>
      </c>
      <c r="G1271" s="5"/>
      <c r="H1271" s="5" t="str">
        <f>C1263</f>
        <v>Bienes</v>
      </c>
      <c r="I1271" s="5" t="str">
        <f>E1263</f>
        <v>Sí</v>
      </c>
      <c r="J1271" s="5" t="str">
        <f>D1263</f>
        <v>Compras Menores</v>
      </c>
    </row>
    <row r="1272" spans="1:10" ht="14.1" customHeight="1" thickBot="1" x14ac:dyDescent="0.3"/>
    <row r="1273" spans="1:10" ht="33.75" customHeight="1" thickBot="1" x14ac:dyDescent="0.25">
      <c r="A1273" s="59" t="s">
        <v>16382</v>
      </c>
      <c r="B1273" s="59" t="s">
        <v>161</v>
      </c>
      <c r="C1273" s="59" t="s">
        <v>11724</v>
      </c>
      <c r="D1273" s="59" t="s">
        <v>14377</v>
      </c>
      <c r="E1273" s="59" t="s">
        <v>10962</v>
      </c>
      <c r="F1273" s="59" t="s">
        <v>11095</v>
      </c>
      <c r="G1273" s="5"/>
      <c r="H1273" s="5"/>
      <c r="I1273" s="5"/>
      <c r="J1273" s="5"/>
    </row>
    <row r="1274" spans="1:10" ht="13.5" customHeight="1" thickBot="1" x14ac:dyDescent="0.25">
      <c r="A1274" s="61" t="s">
        <v>19000</v>
      </c>
      <c r="B1274" s="61" t="s">
        <v>18897</v>
      </c>
      <c r="C1274" s="61" t="s">
        <v>6798</v>
      </c>
      <c r="D1274" s="61" t="s">
        <v>17483</v>
      </c>
      <c r="E1274" s="61" t="s">
        <v>17854</v>
      </c>
      <c r="F1274" s="61"/>
      <c r="G1274" s="5"/>
      <c r="H1274" s="5"/>
      <c r="I1274" s="5"/>
      <c r="J1274" s="5"/>
    </row>
    <row r="1275" spans="1:10" ht="14.1" customHeight="1" thickBot="1" x14ac:dyDescent="0.25">
      <c r="A1275" s="74" t="s">
        <v>14827</v>
      </c>
      <c r="B1275" s="62" t="s">
        <v>8529</v>
      </c>
      <c r="C1275" s="71">
        <v>45393</v>
      </c>
      <c r="D1275" s="74" t="s">
        <v>9386</v>
      </c>
      <c r="E1275" s="62" t="s">
        <v>13093</v>
      </c>
      <c r="F1275" s="61" t="s">
        <v>3080</v>
      </c>
      <c r="G1275" s="5"/>
      <c r="H1275" s="5"/>
      <c r="I1275" s="5"/>
      <c r="J1275" s="5"/>
    </row>
    <row r="1276" spans="1:10" ht="14.1" customHeight="1" thickBot="1" x14ac:dyDescent="0.25">
      <c r="A1276" s="75"/>
      <c r="B1276" s="62" t="s">
        <v>1786</v>
      </c>
      <c r="C1276" s="60">
        <f>IF(C1275="","",IF(AND(MONTH(C1275)&gt;=1,MONTH(C1275)&lt;=3),1,IF(AND(MONTH(C1275)&gt;=4,MONTH(C1275)&lt;=6),2,IF(AND(MONTH(C1275)&gt;=7,MONTH(C1275)&lt;=9),3,4))))</f>
        <v>2</v>
      </c>
      <c r="D1276" s="75"/>
      <c r="E1276" s="62" t="s">
        <v>2417</v>
      </c>
      <c r="F1276" s="61" t="s">
        <v>11112</v>
      </c>
      <c r="G1276" s="5"/>
      <c r="H1276" s="5"/>
      <c r="I1276" s="5"/>
      <c r="J1276" s="5"/>
    </row>
    <row r="1277" spans="1:10" ht="14.1" customHeight="1" thickBot="1" x14ac:dyDescent="0.25">
      <c r="A1277" s="75"/>
      <c r="B1277" s="62" t="s">
        <v>12942</v>
      </c>
      <c r="C1277" s="71">
        <v>45398</v>
      </c>
      <c r="D1277" s="75"/>
      <c r="E1277" s="62" t="s">
        <v>3073</v>
      </c>
      <c r="F1277" s="61" t="s">
        <v>11112</v>
      </c>
      <c r="G1277" s="5"/>
      <c r="H1277" s="5"/>
      <c r="I1277" s="5"/>
      <c r="J1277" s="5"/>
    </row>
    <row r="1278" spans="1:10" ht="14.1" customHeight="1" thickBot="1" x14ac:dyDescent="0.25">
      <c r="A1278" s="75"/>
      <c r="B1278" s="62" t="s">
        <v>1786</v>
      </c>
      <c r="C1278" s="60">
        <f>IF(C1277="","",IF(AND(MONTH(C1277)&gt;=1,MONTH(C1277)&lt;=3),1,IF(AND(MONTH(C1277)&gt;=4,MONTH(C1277)&lt;=6),2,IF(AND(MONTH(C1277)&gt;=7,MONTH(C1277)&lt;=9),3,4))))</f>
        <v>2</v>
      </c>
      <c r="D1278" s="75"/>
      <c r="E1278" s="62" t="s">
        <v>13192</v>
      </c>
      <c r="F1278" s="61" t="s">
        <v>11112</v>
      </c>
      <c r="G1278" s="5"/>
      <c r="H1278" s="5"/>
      <c r="I1278" s="5"/>
      <c r="J1278" s="5"/>
    </row>
    <row r="1279" spans="1:10" ht="14.1" customHeight="1" thickBot="1" x14ac:dyDescent="0.25">
      <c r="A1279" s="5"/>
      <c r="B1279" s="5"/>
      <c r="C1279" s="5"/>
      <c r="D1279" s="5"/>
      <c r="E1279" s="5"/>
      <c r="F1279" s="5"/>
      <c r="G1279" s="5"/>
      <c r="H1279" s="5"/>
      <c r="I1279" s="5"/>
      <c r="J1279" s="5"/>
    </row>
    <row r="1280" spans="1:10" ht="14.1" customHeight="1" thickBot="1" x14ac:dyDescent="0.25">
      <c r="A1280" s="67" t="s">
        <v>15735</v>
      </c>
      <c r="B1280" s="67" t="s">
        <v>16146</v>
      </c>
      <c r="C1280" s="67" t="s">
        <v>15641</v>
      </c>
      <c r="D1280" s="67" t="s">
        <v>15251</v>
      </c>
      <c r="E1280" s="67" t="s">
        <v>6932</v>
      </c>
      <c r="F1280" s="67" t="s">
        <v>15280</v>
      </c>
      <c r="G1280" s="5"/>
      <c r="H1280" s="5"/>
      <c r="I1280" s="5"/>
      <c r="J1280" s="5"/>
    </row>
    <row r="1281" spans="1:10" ht="13.5" customHeight="1" x14ac:dyDescent="0.2">
      <c r="A1281" s="63">
        <v>44101501</v>
      </c>
      <c r="B1281" s="64" t="str">
        <f ca="1">IFERROR(INDEX(UNSPSCDes,MATCH(INDIRECT(ADDRESS(ROW(),COLUMN()-1,4)),UNSPSCCode,0)),"")</f>
        <v>Fotocopiadoras</v>
      </c>
      <c r="C1281" s="63" t="s">
        <v>1449</v>
      </c>
      <c r="D1281" s="63">
        <v>1</v>
      </c>
      <c r="E1281" s="66">
        <v>1500000</v>
      </c>
      <c r="F1281" s="65">
        <f ca="1">INDIRECT(ADDRESS(ROW(),COLUMN()-2,4))*INDIRECT(ADDRESS(ROW(),COLUMN()-1,4))</f>
        <v>1500000</v>
      </c>
      <c r="G1281" s="5"/>
      <c r="H1281" s="5"/>
      <c r="I1281" s="5"/>
      <c r="J1281" s="5"/>
    </row>
    <row r="1282" spans="1:10" ht="14.1" customHeight="1" x14ac:dyDescent="0.2">
      <c r="A1282" s="5"/>
      <c r="B1282" s="5"/>
      <c r="C1282" s="5"/>
      <c r="D1282" s="5"/>
      <c r="E1282" s="68" t="s">
        <v>12550</v>
      </c>
      <c r="F1282" s="69">
        <f ca="1">SUM(Table311[MONTO TOTAL ESTIMADO])</f>
        <v>1500000</v>
      </c>
      <c r="G1282" s="5"/>
      <c r="H1282" s="5" t="str">
        <f>C1274</f>
        <v>Servicios</v>
      </c>
      <c r="I1282" s="5" t="str">
        <f>E1274</f>
        <v>No</v>
      </c>
      <c r="J1282" s="5" t="str">
        <f>D1274</f>
        <v>Compras Menores</v>
      </c>
    </row>
    <row r="1283" spans="1:10" ht="14.1" customHeight="1" thickBot="1" x14ac:dyDescent="0.3"/>
    <row r="1284" spans="1:10" ht="33.75" customHeight="1" thickBot="1" x14ac:dyDescent="0.25">
      <c r="A1284" s="59" t="s">
        <v>16382</v>
      </c>
      <c r="B1284" s="59" t="s">
        <v>161</v>
      </c>
      <c r="C1284" s="59" t="s">
        <v>11724</v>
      </c>
      <c r="D1284" s="59" t="s">
        <v>14377</v>
      </c>
      <c r="E1284" s="59" t="s">
        <v>10962</v>
      </c>
      <c r="F1284" s="59" t="s">
        <v>11095</v>
      </c>
      <c r="G1284" s="5"/>
      <c r="H1284" s="5"/>
      <c r="I1284" s="5"/>
      <c r="J1284" s="5"/>
    </row>
    <row r="1285" spans="1:10" ht="13.5" customHeight="1" thickBot="1" x14ac:dyDescent="0.25">
      <c r="A1285" s="61" t="s">
        <v>18928</v>
      </c>
      <c r="B1285" s="61" t="s">
        <v>18929</v>
      </c>
      <c r="C1285" s="61" t="s">
        <v>17798</v>
      </c>
      <c r="D1285" s="61" t="s">
        <v>17483</v>
      </c>
      <c r="E1285" s="61" t="s">
        <v>8855</v>
      </c>
      <c r="F1285" s="61"/>
      <c r="G1285" s="5"/>
      <c r="H1285" s="5"/>
      <c r="I1285" s="5"/>
      <c r="J1285" s="5"/>
    </row>
    <row r="1286" spans="1:10" ht="14.1" customHeight="1" thickBot="1" x14ac:dyDescent="0.25">
      <c r="A1286" s="74" t="s">
        <v>14827</v>
      </c>
      <c r="B1286" s="62" t="s">
        <v>8529</v>
      </c>
      <c r="C1286" s="71">
        <v>45329</v>
      </c>
      <c r="D1286" s="74" t="s">
        <v>9386</v>
      </c>
      <c r="E1286" s="62" t="s">
        <v>13093</v>
      </c>
      <c r="F1286" s="61" t="s">
        <v>3080</v>
      </c>
      <c r="G1286" s="5"/>
      <c r="H1286" s="5"/>
      <c r="I1286" s="5"/>
      <c r="J1286" s="5"/>
    </row>
    <row r="1287" spans="1:10" ht="14.1" customHeight="1" thickBot="1" x14ac:dyDescent="0.25">
      <c r="A1287" s="75"/>
      <c r="B1287" s="62" t="s">
        <v>1786</v>
      </c>
      <c r="C1287" s="60">
        <f>IF(C1286="","",IF(AND(MONTH(C1286)&gt;=1,MONTH(C1286)&lt;=3),1,IF(AND(MONTH(C1286)&gt;=4,MONTH(C1286)&lt;=6),2,IF(AND(MONTH(C1286)&gt;=7,MONTH(C1286)&lt;=9),3,4))))</f>
        <v>1</v>
      </c>
      <c r="D1287" s="75"/>
      <c r="E1287" s="62" t="s">
        <v>2417</v>
      </c>
      <c r="F1287" s="61" t="s">
        <v>11112</v>
      </c>
      <c r="G1287" s="5"/>
      <c r="H1287" s="5"/>
      <c r="I1287" s="5"/>
      <c r="J1287" s="5"/>
    </row>
    <row r="1288" spans="1:10" ht="14.1" customHeight="1" thickBot="1" x14ac:dyDescent="0.25">
      <c r="A1288" s="75"/>
      <c r="B1288" s="62" t="s">
        <v>12942</v>
      </c>
      <c r="C1288" s="71">
        <v>45335</v>
      </c>
      <c r="D1288" s="75"/>
      <c r="E1288" s="62" t="s">
        <v>3073</v>
      </c>
      <c r="F1288" s="61" t="s">
        <v>11112</v>
      </c>
      <c r="G1288" s="5"/>
      <c r="H1288" s="5"/>
      <c r="I1288" s="5"/>
      <c r="J1288" s="5"/>
    </row>
    <row r="1289" spans="1:10" ht="14.1" customHeight="1" thickBot="1" x14ac:dyDescent="0.25">
      <c r="A1289" s="75"/>
      <c r="B1289" s="62" t="s">
        <v>1786</v>
      </c>
      <c r="C1289" s="60">
        <f>IF(C1288="","",IF(AND(MONTH(C1288)&gt;=1,MONTH(C1288)&lt;=3),1,IF(AND(MONTH(C1288)&gt;=4,MONTH(C1288)&lt;=6),2,IF(AND(MONTH(C1288)&gt;=7,MONTH(C1288)&lt;=9),3,4))))</f>
        <v>1</v>
      </c>
      <c r="D1289" s="75"/>
      <c r="E1289" s="62" t="s">
        <v>13192</v>
      </c>
      <c r="F1289" s="61" t="s">
        <v>11112</v>
      </c>
      <c r="G1289" s="5"/>
      <c r="H1289" s="5"/>
      <c r="I1289" s="5"/>
      <c r="J1289" s="5"/>
    </row>
    <row r="1290" spans="1:10" ht="14.1" customHeight="1" thickBot="1" x14ac:dyDescent="0.25">
      <c r="A1290" s="5"/>
      <c r="B1290" s="5"/>
      <c r="C1290" s="5"/>
      <c r="D1290" s="5"/>
      <c r="E1290" s="5"/>
      <c r="F1290" s="5"/>
      <c r="G1290" s="5"/>
      <c r="H1290" s="5"/>
      <c r="I1290" s="5"/>
      <c r="J1290" s="5"/>
    </row>
    <row r="1291" spans="1:10" ht="14.1" customHeight="1" thickBot="1" x14ac:dyDescent="0.25">
      <c r="A1291" s="67" t="s">
        <v>15735</v>
      </c>
      <c r="B1291" s="67" t="s">
        <v>16146</v>
      </c>
      <c r="C1291" s="67" t="s">
        <v>15641</v>
      </c>
      <c r="D1291" s="67" t="s">
        <v>15251</v>
      </c>
      <c r="E1291" s="67" t="s">
        <v>6932</v>
      </c>
      <c r="F1291" s="67" t="s">
        <v>15280</v>
      </c>
      <c r="G1291" s="5"/>
      <c r="H1291" s="5"/>
      <c r="I1291" s="5"/>
      <c r="J1291" s="5"/>
    </row>
    <row r="1292" spans="1:10" ht="13.5" customHeight="1" x14ac:dyDescent="0.2">
      <c r="A1292" s="63">
        <v>10191509</v>
      </c>
      <c r="B1292" s="64" t="str">
        <f t="shared" ref="B1292:B1299" ca="1" si="48">IFERROR(INDEX(UNSPSCDes,MATCH(INDIRECT(ADDRESS(ROW(),COLUMN()-1,4)),UNSPSCCode,0)),"")</f>
        <v>Insecticidas</v>
      </c>
      <c r="C1292" s="63" t="s">
        <v>1449</v>
      </c>
      <c r="D1292" s="63">
        <v>30</v>
      </c>
      <c r="E1292" s="66">
        <v>3000</v>
      </c>
      <c r="F1292" s="65">
        <f t="shared" ref="F1292:F1299" ca="1" si="49">INDIRECT(ADDRESS(ROW(),COLUMN()-2,4))*INDIRECT(ADDRESS(ROW(),COLUMN()-1,4))</f>
        <v>90000</v>
      </c>
      <c r="G1292" s="5"/>
      <c r="H1292" s="5"/>
      <c r="I1292" s="5"/>
      <c r="J1292" s="5"/>
    </row>
    <row r="1293" spans="1:10" ht="13.5" customHeight="1" x14ac:dyDescent="0.2">
      <c r="A1293" s="63">
        <v>10191509</v>
      </c>
      <c r="B1293" s="64" t="str">
        <f t="shared" ca="1" si="48"/>
        <v>Insecticidas</v>
      </c>
      <c r="C1293" s="63" t="s">
        <v>1449</v>
      </c>
      <c r="D1293" s="63">
        <v>10</v>
      </c>
      <c r="E1293" s="66">
        <v>200</v>
      </c>
      <c r="F1293" s="65">
        <f t="shared" ca="1" si="49"/>
        <v>2000</v>
      </c>
      <c r="G1293" s="5"/>
      <c r="H1293" s="5"/>
      <c r="I1293" s="5"/>
      <c r="J1293" s="5"/>
    </row>
    <row r="1294" spans="1:10" ht="13.5" customHeight="1" x14ac:dyDescent="0.2">
      <c r="A1294" s="63">
        <v>10191506</v>
      </c>
      <c r="B1294" s="64" t="str">
        <f t="shared" ca="1" si="48"/>
        <v>Mata – roedores</v>
      </c>
      <c r="C1294" s="63" t="s">
        <v>1449</v>
      </c>
      <c r="D1294" s="63">
        <v>10</v>
      </c>
      <c r="E1294" s="66">
        <v>2000</v>
      </c>
      <c r="F1294" s="65">
        <f t="shared" ca="1" si="49"/>
        <v>20000</v>
      </c>
      <c r="G1294" s="5"/>
      <c r="H1294" s="5"/>
      <c r="I1294" s="5"/>
      <c r="J1294" s="5"/>
    </row>
    <row r="1295" spans="1:10" ht="13.5" customHeight="1" x14ac:dyDescent="0.2">
      <c r="A1295" s="63">
        <v>10191509</v>
      </c>
      <c r="B1295" s="64" t="str">
        <f t="shared" ca="1" si="48"/>
        <v>Insecticidas</v>
      </c>
      <c r="C1295" s="63" t="s">
        <v>1449</v>
      </c>
      <c r="D1295" s="63">
        <v>20</v>
      </c>
      <c r="E1295" s="66">
        <v>7000</v>
      </c>
      <c r="F1295" s="65">
        <f t="shared" ca="1" si="49"/>
        <v>140000</v>
      </c>
      <c r="G1295" s="5"/>
      <c r="H1295" s="5"/>
      <c r="I1295" s="5"/>
      <c r="J1295" s="5"/>
    </row>
    <row r="1296" spans="1:10" ht="13.5" customHeight="1" x14ac:dyDescent="0.2">
      <c r="A1296" s="63">
        <v>10191506</v>
      </c>
      <c r="B1296" s="64" t="str">
        <f t="shared" ca="1" si="48"/>
        <v>Mata – roedores</v>
      </c>
      <c r="C1296" s="63" t="s">
        <v>1449</v>
      </c>
      <c r="D1296" s="63">
        <v>20</v>
      </c>
      <c r="E1296" s="66">
        <v>3000</v>
      </c>
      <c r="F1296" s="65">
        <f t="shared" ca="1" si="49"/>
        <v>60000</v>
      </c>
      <c r="G1296" s="5"/>
      <c r="H1296" s="5"/>
      <c r="I1296" s="5"/>
      <c r="J1296" s="5"/>
    </row>
    <row r="1297" spans="1:10" ht="13.5" customHeight="1" x14ac:dyDescent="0.2">
      <c r="A1297" s="63">
        <v>10191506</v>
      </c>
      <c r="B1297" s="64" t="str">
        <f t="shared" ca="1" si="48"/>
        <v>Mata – roedores</v>
      </c>
      <c r="C1297" s="63" t="s">
        <v>1449</v>
      </c>
      <c r="D1297" s="63">
        <v>10</v>
      </c>
      <c r="E1297" s="66">
        <v>5000</v>
      </c>
      <c r="F1297" s="65">
        <f t="shared" ca="1" si="49"/>
        <v>50000</v>
      </c>
      <c r="G1297" s="5"/>
      <c r="H1297" s="5"/>
      <c r="I1297" s="5"/>
      <c r="J1297" s="5"/>
    </row>
    <row r="1298" spans="1:10" ht="13.5" customHeight="1" x14ac:dyDescent="0.2">
      <c r="A1298" s="63">
        <v>10191509</v>
      </c>
      <c r="B1298" s="64" t="str">
        <f t="shared" ca="1" si="48"/>
        <v>Insecticidas</v>
      </c>
      <c r="C1298" s="63" t="s">
        <v>1449</v>
      </c>
      <c r="D1298" s="63">
        <v>10</v>
      </c>
      <c r="E1298" s="66">
        <v>3000</v>
      </c>
      <c r="F1298" s="65">
        <f t="shared" ca="1" si="49"/>
        <v>30000</v>
      </c>
      <c r="G1298" s="5"/>
      <c r="H1298" s="5"/>
      <c r="I1298" s="5"/>
      <c r="J1298" s="5"/>
    </row>
    <row r="1299" spans="1:10" ht="13.5" customHeight="1" x14ac:dyDescent="0.2">
      <c r="A1299" s="63">
        <v>10171701</v>
      </c>
      <c r="B1299" s="64" t="str">
        <f t="shared" ca="1" si="48"/>
        <v>Matamalezas</v>
      </c>
      <c r="C1299" s="63" t="s">
        <v>1449</v>
      </c>
      <c r="D1299" s="63">
        <v>20</v>
      </c>
      <c r="E1299" s="66">
        <v>750</v>
      </c>
      <c r="F1299" s="65">
        <f t="shared" ca="1" si="49"/>
        <v>15000</v>
      </c>
      <c r="G1299" s="5"/>
      <c r="H1299" s="5"/>
      <c r="I1299" s="5"/>
      <c r="J1299" s="5"/>
    </row>
    <row r="1300" spans="1:10" ht="14.1" customHeight="1" x14ac:dyDescent="0.2">
      <c r="A1300" s="5"/>
      <c r="B1300" s="5"/>
      <c r="C1300" s="5"/>
      <c r="D1300" s="5"/>
      <c r="E1300" s="68" t="s">
        <v>12550</v>
      </c>
      <c r="F1300" s="69">
        <f ca="1">SUM(Table3112[MONTO TOTAL ESTIMADO])</f>
        <v>407000</v>
      </c>
      <c r="G1300" s="5"/>
      <c r="H1300" s="5" t="str">
        <f>C1285</f>
        <v>Bienes</v>
      </c>
      <c r="I1300" s="5" t="str">
        <f>E1285</f>
        <v>Sí</v>
      </c>
      <c r="J1300" s="5" t="str">
        <f>D1285</f>
        <v>Compras Menores</v>
      </c>
    </row>
    <row r="1301" spans="1:10" ht="14.1" customHeight="1" thickBot="1" x14ac:dyDescent="0.3"/>
    <row r="1302" spans="1:10" ht="33.75" customHeight="1" thickBot="1" x14ac:dyDescent="0.25">
      <c r="A1302" s="59" t="s">
        <v>16382</v>
      </c>
      <c r="B1302" s="59" t="s">
        <v>161</v>
      </c>
      <c r="C1302" s="59" t="s">
        <v>11724</v>
      </c>
      <c r="D1302" s="59" t="s">
        <v>14377</v>
      </c>
      <c r="E1302" s="59" t="s">
        <v>10962</v>
      </c>
      <c r="F1302" s="59" t="s">
        <v>11095</v>
      </c>
      <c r="G1302" s="5"/>
      <c r="H1302" s="5"/>
      <c r="I1302" s="5"/>
      <c r="J1302" s="5"/>
    </row>
    <row r="1303" spans="1:10" ht="13.5" customHeight="1" thickBot="1" x14ac:dyDescent="0.25">
      <c r="A1303" s="61" t="s">
        <v>18888</v>
      </c>
      <c r="B1303" s="61" t="s">
        <v>19001</v>
      </c>
      <c r="C1303" s="61" t="s">
        <v>17798</v>
      </c>
      <c r="D1303" s="61" t="s">
        <v>10171</v>
      </c>
      <c r="E1303" s="61" t="s">
        <v>8855</v>
      </c>
      <c r="F1303" s="61"/>
      <c r="G1303" s="5"/>
      <c r="H1303" s="5"/>
      <c r="I1303" s="5"/>
      <c r="J1303" s="5"/>
    </row>
    <row r="1304" spans="1:10" ht="14.1" customHeight="1" thickBot="1" x14ac:dyDescent="0.25">
      <c r="A1304" s="74" t="s">
        <v>14827</v>
      </c>
      <c r="B1304" s="62" t="s">
        <v>8529</v>
      </c>
      <c r="C1304" s="71">
        <v>45337</v>
      </c>
      <c r="D1304" s="74" t="s">
        <v>9386</v>
      </c>
      <c r="E1304" s="62" t="s">
        <v>13093</v>
      </c>
      <c r="F1304" s="61" t="s">
        <v>3080</v>
      </c>
      <c r="G1304" s="5"/>
      <c r="H1304" s="5"/>
      <c r="I1304" s="5"/>
      <c r="J1304" s="5"/>
    </row>
    <row r="1305" spans="1:10" ht="14.1" customHeight="1" thickBot="1" x14ac:dyDescent="0.25">
      <c r="A1305" s="75"/>
      <c r="B1305" s="62" t="s">
        <v>1786</v>
      </c>
      <c r="C1305" s="60">
        <f>IF(C1304="","",IF(AND(MONTH(C1304)&gt;=1,MONTH(C1304)&lt;=3),1,IF(AND(MONTH(C1304)&gt;=4,MONTH(C1304)&lt;=6),2,IF(AND(MONTH(C1304)&gt;=7,MONTH(C1304)&lt;=9),3,4))))</f>
        <v>1</v>
      </c>
      <c r="D1305" s="75"/>
      <c r="E1305" s="62" t="s">
        <v>2417</v>
      </c>
      <c r="F1305" s="61" t="s">
        <v>11112</v>
      </c>
      <c r="G1305" s="5"/>
      <c r="H1305" s="5"/>
      <c r="I1305" s="5"/>
      <c r="J1305" s="5"/>
    </row>
    <row r="1306" spans="1:10" ht="14.1" customHeight="1" thickBot="1" x14ac:dyDescent="0.25">
      <c r="A1306" s="75"/>
      <c r="B1306" s="62" t="s">
        <v>12942</v>
      </c>
      <c r="C1306" s="71">
        <v>45337</v>
      </c>
      <c r="D1306" s="75"/>
      <c r="E1306" s="62" t="s">
        <v>3073</v>
      </c>
      <c r="F1306" s="61" t="s">
        <v>11112</v>
      </c>
      <c r="G1306" s="5"/>
      <c r="H1306" s="5"/>
      <c r="I1306" s="5"/>
      <c r="J1306" s="5"/>
    </row>
    <row r="1307" spans="1:10" ht="14.1" customHeight="1" thickBot="1" x14ac:dyDescent="0.25">
      <c r="A1307" s="75"/>
      <c r="B1307" s="62" t="s">
        <v>1786</v>
      </c>
      <c r="C1307" s="60">
        <f>IF(C1306="","",IF(AND(MONTH(C1306)&gt;=1,MONTH(C1306)&lt;=3),1,IF(AND(MONTH(C1306)&gt;=4,MONTH(C1306)&lt;=6),2,IF(AND(MONTH(C1306)&gt;=7,MONTH(C1306)&lt;=9),3,4))))</f>
        <v>1</v>
      </c>
      <c r="D1307" s="75"/>
      <c r="E1307" s="62" t="s">
        <v>13192</v>
      </c>
      <c r="F1307" s="61" t="s">
        <v>11112</v>
      </c>
      <c r="G1307" s="5"/>
      <c r="H1307" s="5"/>
      <c r="I1307" s="5"/>
      <c r="J1307" s="5"/>
    </row>
    <row r="1308" spans="1:10" ht="14.1" customHeight="1" thickBot="1" x14ac:dyDescent="0.25">
      <c r="A1308" s="5"/>
      <c r="B1308" s="5"/>
      <c r="C1308" s="5"/>
      <c r="D1308" s="5"/>
      <c r="E1308" s="5"/>
      <c r="F1308" s="5"/>
      <c r="G1308" s="5"/>
      <c r="H1308" s="5"/>
      <c r="I1308" s="5"/>
      <c r="J1308" s="5"/>
    </row>
    <row r="1309" spans="1:10" ht="14.1" customHeight="1" thickBot="1" x14ac:dyDescent="0.25">
      <c r="A1309" s="67" t="s">
        <v>15735</v>
      </c>
      <c r="B1309" s="67" t="s">
        <v>16146</v>
      </c>
      <c r="C1309" s="67" t="s">
        <v>15641</v>
      </c>
      <c r="D1309" s="67" t="s">
        <v>15251</v>
      </c>
      <c r="E1309" s="67" t="s">
        <v>6932</v>
      </c>
      <c r="F1309" s="67" t="s">
        <v>15280</v>
      </c>
      <c r="G1309" s="5"/>
      <c r="H1309" s="5"/>
      <c r="I1309" s="5"/>
      <c r="J1309" s="5"/>
    </row>
    <row r="1310" spans="1:10" ht="14.1" customHeight="1" x14ac:dyDescent="0.2">
      <c r="A1310" s="63">
        <v>42295101</v>
      </c>
      <c r="B1310" s="64" t="str">
        <f t="shared" ref="B1310:B1322" ca="1" si="50">IFERROR(INDEX(UNSPSCDes,MATCH(INDIRECT(ADDRESS(ROW(),COLUMN()-1,4)),UNSPSCCode,0)),"")</f>
        <v>Puestos de lavamanos para uso quirúrgico</v>
      </c>
      <c r="C1310" s="63" t="s">
        <v>1449</v>
      </c>
      <c r="D1310" s="63">
        <v>8</v>
      </c>
      <c r="E1310" s="66">
        <v>3000</v>
      </c>
      <c r="F1310" s="65">
        <f t="shared" ref="F1310:F1322" ca="1" si="51">INDIRECT(ADDRESS(ROW(),COLUMN()-2,4))*INDIRECT(ADDRESS(ROW(),COLUMN()-1,4))</f>
        <v>24000</v>
      </c>
      <c r="G1310" s="5"/>
      <c r="H1310" s="5"/>
      <c r="I1310" s="5"/>
      <c r="J1310" s="5"/>
    </row>
    <row r="1311" spans="1:10" ht="13.5" customHeight="1" x14ac:dyDescent="0.2">
      <c r="A1311" s="63">
        <v>24101626</v>
      </c>
      <c r="B1311" s="64" t="str">
        <f t="shared" ca="1" si="50"/>
        <v>Escaleras mecánicas o cintas rodantes</v>
      </c>
      <c r="C1311" s="63" t="s">
        <v>1449</v>
      </c>
      <c r="D1311" s="63">
        <v>3</v>
      </c>
      <c r="E1311" s="66">
        <v>10000</v>
      </c>
      <c r="F1311" s="65">
        <f t="shared" ca="1" si="51"/>
        <v>30000</v>
      </c>
      <c r="G1311" s="5"/>
      <c r="H1311" s="5"/>
      <c r="I1311" s="5"/>
      <c r="J1311" s="5"/>
    </row>
    <row r="1312" spans="1:10" ht="13.5" customHeight="1" x14ac:dyDescent="0.2">
      <c r="A1312" s="63">
        <v>27111726</v>
      </c>
      <c r="B1312" s="64" t="str">
        <f t="shared" ca="1" si="50"/>
        <v>Llaves de tuercas</v>
      </c>
      <c r="C1312" s="63" t="s">
        <v>1449</v>
      </c>
      <c r="D1312" s="63">
        <v>4</v>
      </c>
      <c r="E1312" s="66">
        <v>150</v>
      </c>
      <c r="F1312" s="65">
        <f t="shared" ca="1" si="51"/>
        <v>600</v>
      </c>
      <c r="G1312" s="5"/>
      <c r="H1312" s="5"/>
      <c r="I1312" s="5"/>
      <c r="J1312" s="5"/>
    </row>
    <row r="1313" spans="1:10" ht="13.5" customHeight="1" x14ac:dyDescent="0.2">
      <c r="A1313" s="63">
        <v>27111710</v>
      </c>
      <c r="B1313" s="64" t="str">
        <f t="shared" ca="1" si="50"/>
        <v>Llaves allen</v>
      </c>
      <c r="C1313" s="63" t="s">
        <v>1449</v>
      </c>
      <c r="D1313" s="63">
        <v>4</v>
      </c>
      <c r="E1313" s="66">
        <v>300</v>
      </c>
      <c r="F1313" s="65">
        <f t="shared" ca="1" si="51"/>
        <v>1200</v>
      </c>
      <c r="G1313" s="5"/>
      <c r="H1313" s="5"/>
      <c r="I1313" s="5"/>
      <c r="J1313" s="5"/>
    </row>
    <row r="1314" spans="1:10" ht="13.5" customHeight="1" x14ac:dyDescent="0.2">
      <c r="A1314" s="63">
        <v>20111705</v>
      </c>
      <c r="B1314" s="64" t="str">
        <f t="shared" ca="1" si="50"/>
        <v>Puntos de pozo</v>
      </c>
      <c r="C1314" s="63" t="s">
        <v>1449</v>
      </c>
      <c r="D1314" s="63">
        <v>3</v>
      </c>
      <c r="E1314" s="66">
        <v>200</v>
      </c>
      <c r="F1314" s="65">
        <f t="shared" ca="1" si="51"/>
        <v>600</v>
      </c>
      <c r="G1314" s="5"/>
      <c r="H1314" s="5"/>
      <c r="I1314" s="5"/>
      <c r="J1314" s="5"/>
    </row>
    <row r="1315" spans="1:10" ht="13.5" customHeight="1" x14ac:dyDescent="0.2">
      <c r="A1315" s="63">
        <v>20111705</v>
      </c>
      <c r="B1315" s="64" t="str">
        <f t="shared" ca="1" si="50"/>
        <v>Puntos de pozo</v>
      </c>
      <c r="C1315" s="63" t="s">
        <v>1449</v>
      </c>
      <c r="D1315" s="63">
        <v>3</v>
      </c>
      <c r="E1315" s="66">
        <v>200</v>
      </c>
      <c r="F1315" s="65">
        <f t="shared" ca="1" si="51"/>
        <v>600</v>
      </c>
      <c r="G1315" s="5"/>
      <c r="H1315" s="5"/>
      <c r="I1315" s="5"/>
      <c r="J1315" s="5"/>
    </row>
    <row r="1316" spans="1:10" ht="13.5" customHeight="1" x14ac:dyDescent="0.2">
      <c r="A1316" s="63">
        <v>20121606</v>
      </c>
      <c r="B1316" s="64" t="str">
        <f t="shared" ca="1" si="50"/>
        <v>Brocas de rodillo de diente de acero</v>
      </c>
      <c r="C1316" s="63" t="s">
        <v>1449</v>
      </c>
      <c r="D1316" s="63">
        <v>2</v>
      </c>
      <c r="E1316" s="66">
        <v>100</v>
      </c>
      <c r="F1316" s="65">
        <f t="shared" ca="1" si="51"/>
        <v>200</v>
      </c>
      <c r="G1316" s="5"/>
      <c r="H1316" s="5"/>
      <c r="I1316" s="5"/>
      <c r="J1316" s="5"/>
    </row>
    <row r="1317" spans="1:10" ht="13.5" customHeight="1" x14ac:dyDescent="0.2">
      <c r="A1317" s="63">
        <v>27111710</v>
      </c>
      <c r="B1317" s="64" t="str">
        <f t="shared" ca="1" si="50"/>
        <v>Llaves allen</v>
      </c>
      <c r="C1317" s="63" t="s">
        <v>1449</v>
      </c>
      <c r="D1317" s="63">
        <v>4</v>
      </c>
      <c r="E1317" s="66">
        <v>500</v>
      </c>
      <c r="F1317" s="65">
        <f t="shared" ca="1" si="51"/>
        <v>2000</v>
      </c>
      <c r="G1317" s="5"/>
      <c r="H1317" s="5"/>
      <c r="I1317" s="5"/>
      <c r="J1317" s="5"/>
    </row>
    <row r="1318" spans="1:10" ht="13.5" customHeight="1" x14ac:dyDescent="0.2">
      <c r="A1318" s="63">
        <v>23151820</v>
      </c>
      <c r="B1318" s="64" t="str">
        <f t="shared" ca="1" si="50"/>
        <v>Manómetro</v>
      </c>
      <c r="C1318" s="63" t="s">
        <v>1449</v>
      </c>
      <c r="D1318" s="63">
        <v>2</v>
      </c>
      <c r="E1318" s="66">
        <v>2500</v>
      </c>
      <c r="F1318" s="65">
        <f t="shared" ca="1" si="51"/>
        <v>5000</v>
      </c>
      <c r="G1318" s="5"/>
      <c r="H1318" s="5"/>
      <c r="I1318" s="5"/>
      <c r="J1318" s="5"/>
    </row>
    <row r="1319" spans="1:10" ht="13.5" customHeight="1" x14ac:dyDescent="0.2">
      <c r="A1319" s="63">
        <v>27111511</v>
      </c>
      <c r="B1319" s="64" t="str">
        <f t="shared" ca="1" si="50"/>
        <v>Cortadores de alambres</v>
      </c>
      <c r="C1319" s="63" t="s">
        <v>1449</v>
      </c>
      <c r="D1319" s="63">
        <v>10</v>
      </c>
      <c r="E1319" s="66">
        <v>500</v>
      </c>
      <c r="F1319" s="65">
        <f t="shared" ca="1" si="51"/>
        <v>5000</v>
      </c>
      <c r="G1319" s="5"/>
      <c r="H1319" s="5"/>
      <c r="I1319" s="5"/>
      <c r="J1319" s="5"/>
    </row>
    <row r="1320" spans="1:10" ht="13.5" customHeight="1" x14ac:dyDescent="0.2">
      <c r="A1320" s="63">
        <v>27111707</v>
      </c>
      <c r="B1320" s="64" t="str">
        <f t="shared" ca="1" si="50"/>
        <v>Llaves ajustables</v>
      </c>
      <c r="C1320" s="63" t="s">
        <v>1449</v>
      </c>
      <c r="D1320" s="63">
        <v>2</v>
      </c>
      <c r="E1320" s="66">
        <v>1500</v>
      </c>
      <c r="F1320" s="65">
        <f t="shared" ca="1" si="51"/>
        <v>3000</v>
      </c>
      <c r="G1320" s="5"/>
      <c r="H1320" s="5"/>
      <c r="I1320" s="5"/>
      <c r="J1320" s="5"/>
    </row>
    <row r="1321" spans="1:10" ht="13.5" customHeight="1" x14ac:dyDescent="0.2">
      <c r="A1321" s="63">
        <v>27111705</v>
      </c>
      <c r="B1321" s="64" t="str">
        <f t="shared" ca="1" si="50"/>
        <v>Llaves de tuercas de boca cerrada</v>
      </c>
      <c r="C1321" s="63" t="s">
        <v>1449</v>
      </c>
      <c r="D1321" s="63">
        <v>4</v>
      </c>
      <c r="E1321" s="66">
        <v>200</v>
      </c>
      <c r="F1321" s="65">
        <f t="shared" ca="1" si="51"/>
        <v>800</v>
      </c>
      <c r="G1321" s="5"/>
      <c r="H1321" s="5"/>
      <c r="I1321" s="5"/>
      <c r="J1321" s="5"/>
    </row>
    <row r="1322" spans="1:10" ht="13.5" customHeight="1" x14ac:dyDescent="0.2">
      <c r="A1322" s="63">
        <v>20122403</v>
      </c>
      <c r="B1322" s="64" t="str">
        <f t="shared" ca="1" si="50"/>
        <v>Probadores hipot</v>
      </c>
      <c r="C1322" s="63" t="s">
        <v>1449</v>
      </c>
      <c r="D1322" s="63">
        <v>2</v>
      </c>
      <c r="E1322" s="66">
        <v>2500</v>
      </c>
      <c r="F1322" s="65">
        <f t="shared" ca="1" si="51"/>
        <v>5000</v>
      </c>
      <c r="G1322" s="5"/>
      <c r="H1322" s="5"/>
      <c r="I1322" s="5"/>
      <c r="J1322" s="5"/>
    </row>
    <row r="1323" spans="1:10" ht="14.1" customHeight="1" x14ac:dyDescent="0.2">
      <c r="A1323" s="5"/>
      <c r="B1323" s="5"/>
      <c r="C1323" s="5"/>
      <c r="D1323" s="5"/>
      <c r="E1323" s="68" t="s">
        <v>12550</v>
      </c>
      <c r="F1323" s="69">
        <f ca="1">SUM(Table3116[MONTO TOTAL ESTIMADO])</f>
        <v>78000</v>
      </c>
      <c r="G1323" s="5"/>
      <c r="H1323" s="5" t="str">
        <f>C1303</f>
        <v>Bienes</v>
      </c>
      <c r="I1323" s="5" t="str">
        <f>E1303</f>
        <v>Sí</v>
      </c>
      <c r="J1323" s="5" t="str">
        <f>D1303</f>
        <v>Compras por debajo del Umbral</v>
      </c>
    </row>
    <row r="1324" spans="1:10" ht="14.1" customHeight="1" thickBot="1" x14ac:dyDescent="0.3"/>
    <row r="1325" spans="1:10" ht="33.75" customHeight="1" thickBot="1" x14ac:dyDescent="0.25">
      <c r="A1325" s="59" t="s">
        <v>16382</v>
      </c>
      <c r="B1325" s="59" t="s">
        <v>161</v>
      </c>
      <c r="C1325" s="59" t="s">
        <v>11724</v>
      </c>
      <c r="D1325" s="59" t="s">
        <v>14377</v>
      </c>
      <c r="E1325" s="59" t="s">
        <v>10962</v>
      </c>
      <c r="F1325" s="59" t="s">
        <v>11095</v>
      </c>
      <c r="G1325" s="5"/>
      <c r="H1325" s="5"/>
      <c r="I1325" s="5"/>
      <c r="J1325" s="5"/>
    </row>
    <row r="1326" spans="1:10" ht="13.5" customHeight="1" thickBot="1" x14ac:dyDescent="0.25">
      <c r="A1326" s="61" t="s">
        <v>18945</v>
      </c>
      <c r="B1326" s="61" t="s">
        <v>19002</v>
      </c>
      <c r="C1326" s="61" t="s">
        <v>17798</v>
      </c>
      <c r="D1326" s="61" t="s">
        <v>10171</v>
      </c>
      <c r="E1326" s="61" t="s">
        <v>8855</v>
      </c>
      <c r="F1326" s="61"/>
      <c r="G1326" s="5"/>
      <c r="H1326" s="5"/>
      <c r="I1326" s="5"/>
      <c r="J1326" s="5"/>
    </row>
    <row r="1327" spans="1:10" ht="14.1" customHeight="1" thickBot="1" x14ac:dyDescent="0.25">
      <c r="A1327" s="74" t="s">
        <v>14827</v>
      </c>
      <c r="B1327" s="62" t="s">
        <v>8529</v>
      </c>
      <c r="C1327" s="71">
        <v>45314</v>
      </c>
      <c r="D1327" s="74" t="s">
        <v>9386</v>
      </c>
      <c r="E1327" s="62" t="s">
        <v>13093</v>
      </c>
      <c r="F1327" s="61" t="s">
        <v>3080</v>
      </c>
      <c r="G1327" s="5"/>
      <c r="H1327" s="5"/>
      <c r="I1327" s="5"/>
      <c r="J1327" s="5"/>
    </row>
    <row r="1328" spans="1:10" ht="14.1" customHeight="1" thickBot="1" x14ac:dyDescent="0.25">
      <c r="A1328" s="75"/>
      <c r="B1328" s="62" t="s">
        <v>1786</v>
      </c>
      <c r="C1328" s="60">
        <f>IF(C1327="","",IF(AND(MONTH(C1327)&gt;=1,MONTH(C1327)&lt;=3),1,IF(AND(MONTH(C1327)&gt;=4,MONTH(C1327)&lt;=6),2,IF(AND(MONTH(C1327)&gt;=7,MONTH(C1327)&lt;=9),3,4))))</f>
        <v>1</v>
      </c>
      <c r="D1328" s="75"/>
      <c r="E1328" s="62" t="s">
        <v>2417</v>
      </c>
      <c r="F1328" s="61" t="s">
        <v>11112</v>
      </c>
      <c r="G1328" s="5"/>
      <c r="H1328" s="5"/>
      <c r="I1328" s="5"/>
      <c r="J1328" s="5"/>
    </row>
    <row r="1329" spans="1:10" ht="14.1" customHeight="1" thickBot="1" x14ac:dyDescent="0.25">
      <c r="A1329" s="75"/>
      <c r="B1329" s="62" t="s">
        <v>12942</v>
      </c>
      <c r="C1329" s="71">
        <v>45322</v>
      </c>
      <c r="D1329" s="75"/>
      <c r="E1329" s="62" t="s">
        <v>3073</v>
      </c>
      <c r="F1329" s="61" t="s">
        <v>11112</v>
      </c>
      <c r="G1329" s="5"/>
      <c r="H1329" s="5"/>
      <c r="I1329" s="5"/>
      <c r="J1329" s="5"/>
    </row>
    <row r="1330" spans="1:10" ht="14.1" customHeight="1" thickBot="1" x14ac:dyDescent="0.25">
      <c r="A1330" s="75"/>
      <c r="B1330" s="62" t="s">
        <v>1786</v>
      </c>
      <c r="C1330" s="60">
        <f>IF(C1329="","",IF(AND(MONTH(C1329)&gt;=1,MONTH(C1329)&lt;=3),1,IF(AND(MONTH(C1329)&gt;=4,MONTH(C1329)&lt;=6),2,IF(AND(MONTH(C1329)&gt;=7,MONTH(C1329)&lt;=9),3,4))))</f>
        <v>1</v>
      </c>
      <c r="D1330" s="75"/>
      <c r="E1330" s="62" t="s">
        <v>13192</v>
      </c>
      <c r="F1330" s="61" t="s">
        <v>11112</v>
      </c>
      <c r="G1330" s="5"/>
      <c r="H1330" s="5"/>
      <c r="I1330" s="5"/>
      <c r="J1330" s="5"/>
    </row>
    <row r="1331" spans="1:10" ht="14.1" customHeight="1" thickBot="1" x14ac:dyDescent="0.25">
      <c r="A1331" s="5"/>
      <c r="B1331" s="5"/>
      <c r="C1331" s="5"/>
      <c r="D1331" s="5"/>
      <c r="E1331" s="5"/>
      <c r="F1331" s="5"/>
      <c r="G1331" s="5"/>
      <c r="H1331" s="5"/>
      <c r="I1331" s="5"/>
      <c r="J1331" s="5"/>
    </row>
    <row r="1332" spans="1:10" ht="14.1" customHeight="1" thickBot="1" x14ac:dyDescent="0.25">
      <c r="A1332" s="67" t="s">
        <v>15735</v>
      </c>
      <c r="B1332" s="67" t="s">
        <v>16146</v>
      </c>
      <c r="C1332" s="67" t="s">
        <v>15641</v>
      </c>
      <c r="D1332" s="67" t="s">
        <v>15251</v>
      </c>
      <c r="E1332" s="67" t="s">
        <v>6932</v>
      </c>
      <c r="F1332" s="67" t="s">
        <v>15280</v>
      </c>
      <c r="G1332" s="5"/>
      <c r="H1332" s="5"/>
      <c r="I1332" s="5"/>
      <c r="J1332" s="5"/>
    </row>
    <row r="1333" spans="1:10" ht="13.5" customHeight="1" x14ac:dyDescent="0.2">
      <c r="A1333" s="63">
        <v>44102501</v>
      </c>
      <c r="B1333" s="64" t="str">
        <f ca="1">IFERROR(INDEX(UNSPSCDes,MATCH(INDIRECT(ADDRESS(ROW(),COLUMN()-1,4)),UNSPSCCode,0)),"")</f>
        <v>Máquinas contadoras de dinero</v>
      </c>
      <c r="C1333" s="63" t="s">
        <v>1449</v>
      </c>
      <c r="D1333" s="63">
        <v>3</v>
      </c>
      <c r="E1333" s="66">
        <v>75000</v>
      </c>
      <c r="F1333" s="65">
        <f ca="1">INDIRECT(ADDRESS(ROW(),COLUMN()-2,4))*INDIRECT(ADDRESS(ROW(),COLUMN()-1,4))</f>
        <v>225000</v>
      </c>
      <c r="G1333" s="5"/>
      <c r="H1333" s="5"/>
      <c r="I1333" s="5"/>
      <c r="J1333" s="5"/>
    </row>
    <row r="1334" spans="1:10" ht="14.1" customHeight="1" x14ac:dyDescent="0.2">
      <c r="A1334" s="5"/>
      <c r="B1334" s="5"/>
      <c r="C1334" s="5"/>
      <c r="D1334" s="5"/>
      <c r="E1334" s="68" t="s">
        <v>12550</v>
      </c>
      <c r="F1334" s="69">
        <f ca="1">SUM(Table318[MONTO TOTAL ESTIMADO])</f>
        <v>225000</v>
      </c>
      <c r="G1334" s="5"/>
      <c r="H1334" s="5" t="str">
        <f>C1326</f>
        <v>Bienes</v>
      </c>
      <c r="I1334" s="5" t="str">
        <f>E1326</f>
        <v>Sí</v>
      </c>
      <c r="J1334" s="5" t="str">
        <f>D1326</f>
        <v>Compras por debajo del Umbral</v>
      </c>
    </row>
    <row r="1335" spans="1:10" ht="14.1" customHeight="1" thickBot="1" x14ac:dyDescent="0.3"/>
    <row r="1336" spans="1:10" ht="33.75" customHeight="1" thickBot="1" x14ac:dyDescent="0.25">
      <c r="A1336" s="59" t="s">
        <v>16382</v>
      </c>
      <c r="B1336" s="59" t="s">
        <v>161</v>
      </c>
      <c r="C1336" s="59" t="s">
        <v>11724</v>
      </c>
      <c r="D1336" s="59" t="s">
        <v>14377</v>
      </c>
      <c r="E1336" s="59" t="s">
        <v>10962</v>
      </c>
      <c r="F1336" s="59" t="s">
        <v>11095</v>
      </c>
      <c r="G1336" s="5"/>
      <c r="H1336" s="5"/>
      <c r="I1336" s="5"/>
      <c r="J1336" s="5"/>
    </row>
    <row r="1337" spans="1:10" ht="13.5" customHeight="1" thickBot="1" x14ac:dyDescent="0.25">
      <c r="A1337" s="61" t="s">
        <v>18946</v>
      </c>
      <c r="B1337" s="61" t="s">
        <v>19003</v>
      </c>
      <c r="C1337" s="61" t="s">
        <v>17798</v>
      </c>
      <c r="D1337" s="61" t="s">
        <v>10171</v>
      </c>
      <c r="E1337" s="61" t="s">
        <v>17854</v>
      </c>
      <c r="F1337" s="61"/>
      <c r="G1337" s="5"/>
      <c r="H1337" s="5"/>
      <c r="I1337" s="5"/>
      <c r="J1337" s="5"/>
    </row>
    <row r="1338" spans="1:10" ht="14.1" customHeight="1" thickBot="1" x14ac:dyDescent="0.25">
      <c r="A1338" s="74" t="s">
        <v>14827</v>
      </c>
      <c r="B1338" s="62" t="s">
        <v>8529</v>
      </c>
      <c r="C1338" s="71">
        <v>45322</v>
      </c>
      <c r="D1338" s="74" t="s">
        <v>9386</v>
      </c>
      <c r="E1338" s="62" t="s">
        <v>13093</v>
      </c>
      <c r="F1338" s="61" t="s">
        <v>3080</v>
      </c>
      <c r="G1338" s="5"/>
      <c r="H1338" s="5"/>
      <c r="I1338" s="5"/>
      <c r="J1338" s="5"/>
    </row>
    <row r="1339" spans="1:10" ht="14.1" customHeight="1" thickBot="1" x14ac:dyDescent="0.25">
      <c r="A1339" s="75"/>
      <c r="B1339" s="62" t="s">
        <v>1786</v>
      </c>
      <c r="C1339" s="60">
        <f>IF(C1338="","",IF(AND(MONTH(C1338)&gt;=1,MONTH(C1338)&lt;=3),1,IF(AND(MONTH(C1338)&gt;=4,MONTH(C1338)&lt;=6),2,IF(AND(MONTH(C1338)&gt;=7,MONTH(C1338)&lt;=9),3,4))))</f>
        <v>1</v>
      </c>
      <c r="D1339" s="75"/>
      <c r="E1339" s="62" t="s">
        <v>2417</v>
      </c>
      <c r="F1339" s="61" t="s">
        <v>11112</v>
      </c>
      <c r="G1339" s="5"/>
      <c r="H1339" s="5"/>
      <c r="I1339" s="5"/>
      <c r="J1339" s="5"/>
    </row>
    <row r="1340" spans="1:10" ht="14.1" customHeight="1" thickBot="1" x14ac:dyDescent="0.25">
      <c r="A1340" s="75"/>
      <c r="B1340" s="62" t="s">
        <v>12942</v>
      </c>
      <c r="C1340" s="71">
        <v>45322</v>
      </c>
      <c r="D1340" s="75"/>
      <c r="E1340" s="62" t="s">
        <v>3073</v>
      </c>
      <c r="F1340" s="61" t="s">
        <v>11112</v>
      </c>
      <c r="G1340" s="5"/>
      <c r="H1340" s="5"/>
      <c r="I1340" s="5"/>
      <c r="J1340" s="5"/>
    </row>
    <row r="1341" spans="1:10" ht="14.1" customHeight="1" thickBot="1" x14ac:dyDescent="0.25">
      <c r="A1341" s="75"/>
      <c r="B1341" s="62" t="s">
        <v>1786</v>
      </c>
      <c r="C1341" s="60">
        <f>IF(C1340="","",IF(AND(MONTH(C1340)&gt;=1,MONTH(C1340)&lt;=3),1,IF(AND(MONTH(C1340)&gt;=4,MONTH(C1340)&lt;=6),2,IF(AND(MONTH(C1340)&gt;=7,MONTH(C1340)&lt;=9),3,4))))</f>
        <v>1</v>
      </c>
      <c r="D1341" s="75"/>
      <c r="E1341" s="62" t="s">
        <v>13192</v>
      </c>
      <c r="F1341" s="61" t="s">
        <v>11112</v>
      </c>
      <c r="G1341" s="5"/>
      <c r="H1341" s="5"/>
      <c r="I1341" s="5"/>
      <c r="J1341" s="5"/>
    </row>
    <row r="1342" spans="1:10" ht="14.1" customHeight="1" thickBot="1" x14ac:dyDescent="0.25">
      <c r="A1342" s="5"/>
      <c r="B1342" s="5"/>
      <c r="C1342" s="5"/>
      <c r="D1342" s="5"/>
      <c r="E1342" s="5"/>
      <c r="F1342" s="5"/>
      <c r="G1342" s="5"/>
      <c r="H1342" s="5"/>
      <c r="I1342" s="5"/>
      <c r="J1342" s="5"/>
    </row>
    <row r="1343" spans="1:10" ht="14.1" customHeight="1" thickBot="1" x14ac:dyDescent="0.25">
      <c r="A1343" s="67" t="s">
        <v>15735</v>
      </c>
      <c r="B1343" s="67" t="s">
        <v>16146</v>
      </c>
      <c r="C1343" s="67" t="s">
        <v>15641</v>
      </c>
      <c r="D1343" s="67" t="s">
        <v>15251</v>
      </c>
      <c r="E1343" s="67" t="s">
        <v>6932</v>
      </c>
      <c r="F1343" s="67" t="s">
        <v>15280</v>
      </c>
      <c r="G1343" s="5"/>
      <c r="H1343" s="5"/>
      <c r="I1343" s="5"/>
      <c r="J1343" s="5"/>
    </row>
    <row r="1344" spans="1:10" ht="13.5" customHeight="1" x14ac:dyDescent="0.2">
      <c r="A1344" s="63">
        <v>48101901</v>
      </c>
      <c r="B1344" s="64" t="str">
        <f ca="1">IFERROR(INDEX(UNSPSCDes,MATCH(INDIRECT(ADDRESS(ROW(),COLUMN()-1,4)),UNSPSCCode,0)),"")</f>
        <v>Vajilla fina para servicio de comidas</v>
      </c>
      <c r="C1344" s="63" t="s">
        <v>1449</v>
      </c>
      <c r="D1344" s="63">
        <v>1</v>
      </c>
      <c r="E1344" s="66">
        <v>70000</v>
      </c>
      <c r="F1344" s="65">
        <f ca="1">INDIRECT(ADDRESS(ROW(),COLUMN()-2,4))*INDIRECT(ADDRESS(ROW(),COLUMN()-1,4))</f>
        <v>70000</v>
      </c>
      <c r="G1344" s="5"/>
      <c r="H1344" s="5"/>
      <c r="I1344" s="5"/>
      <c r="J1344" s="5"/>
    </row>
    <row r="1345" spans="1:10" ht="14.1" customHeight="1" x14ac:dyDescent="0.2">
      <c r="A1345" s="5"/>
      <c r="B1345" s="5"/>
      <c r="C1345" s="5"/>
      <c r="D1345" s="5"/>
      <c r="E1345" s="68" t="s">
        <v>12550</v>
      </c>
      <c r="F1345" s="69">
        <f ca="1">SUM(Table319[MONTO TOTAL ESTIMADO])</f>
        <v>70000</v>
      </c>
      <c r="G1345" s="5"/>
      <c r="H1345" s="5" t="str">
        <f>C1337</f>
        <v>Bienes</v>
      </c>
      <c r="I1345" s="5" t="str">
        <f>E1337</f>
        <v>No</v>
      </c>
      <c r="J1345" s="5" t="str">
        <f>D1337</f>
        <v>Compras por debajo del Umbral</v>
      </c>
    </row>
    <row r="1346" spans="1:10" ht="14.1" customHeight="1" thickBot="1" x14ac:dyDescent="0.3"/>
    <row r="1347" spans="1:10" ht="33.75" customHeight="1" thickBot="1" x14ac:dyDescent="0.25">
      <c r="A1347" s="59" t="s">
        <v>16382</v>
      </c>
      <c r="B1347" s="59" t="s">
        <v>161</v>
      </c>
      <c r="C1347" s="59" t="s">
        <v>11724</v>
      </c>
      <c r="D1347" s="59" t="s">
        <v>14377</v>
      </c>
      <c r="E1347" s="59" t="s">
        <v>10962</v>
      </c>
      <c r="F1347" s="59" t="s">
        <v>11095</v>
      </c>
      <c r="G1347" s="5"/>
      <c r="H1347" s="5"/>
      <c r="I1347" s="5"/>
      <c r="J1347" s="5"/>
    </row>
    <row r="1348" spans="1:10" ht="13.5" customHeight="1" thickBot="1" x14ac:dyDescent="0.25">
      <c r="A1348" s="61" t="s">
        <v>18947</v>
      </c>
      <c r="B1348" s="61" t="s">
        <v>19004</v>
      </c>
      <c r="C1348" s="61" t="s">
        <v>15698</v>
      </c>
      <c r="D1348" s="61" t="s">
        <v>17483</v>
      </c>
      <c r="E1348" s="61" t="s">
        <v>17854</v>
      </c>
      <c r="F1348" s="61"/>
      <c r="G1348" s="5"/>
      <c r="H1348" s="5"/>
      <c r="I1348" s="5"/>
      <c r="J1348" s="5"/>
    </row>
    <row r="1349" spans="1:10" ht="14.1" customHeight="1" thickBot="1" x14ac:dyDescent="0.25">
      <c r="A1349" s="74" t="s">
        <v>14827</v>
      </c>
      <c r="B1349" s="62" t="s">
        <v>8529</v>
      </c>
      <c r="C1349" s="71">
        <v>45322</v>
      </c>
      <c r="D1349" s="74" t="s">
        <v>9386</v>
      </c>
      <c r="E1349" s="62" t="s">
        <v>13093</v>
      </c>
      <c r="F1349" s="61" t="s">
        <v>3080</v>
      </c>
      <c r="G1349" s="5"/>
      <c r="H1349" s="5"/>
      <c r="I1349" s="5"/>
      <c r="J1349" s="5"/>
    </row>
    <row r="1350" spans="1:10" ht="14.1" customHeight="1" thickBot="1" x14ac:dyDescent="0.25">
      <c r="A1350" s="75"/>
      <c r="B1350" s="62" t="s">
        <v>1786</v>
      </c>
      <c r="C1350" s="60">
        <f>IF(C1349="","",IF(AND(MONTH(C1349)&gt;=1,MONTH(C1349)&lt;=3),1,IF(AND(MONTH(C1349)&gt;=4,MONTH(C1349)&lt;=6),2,IF(AND(MONTH(C1349)&gt;=7,MONTH(C1349)&lt;=9),3,4))))</f>
        <v>1</v>
      </c>
      <c r="D1350" s="75"/>
      <c r="E1350" s="62" t="s">
        <v>2417</v>
      </c>
      <c r="F1350" s="61" t="s">
        <v>11112</v>
      </c>
      <c r="G1350" s="5"/>
      <c r="H1350" s="5"/>
      <c r="I1350" s="5"/>
      <c r="J1350" s="5"/>
    </row>
    <row r="1351" spans="1:10" ht="14.1" customHeight="1" thickBot="1" x14ac:dyDescent="0.25">
      <c r="A1351" s="75"/>
      <c r="B1351" s="62" t="s">
        <v>12942</v>
      </c>
      <c r="C1351" s="71">
        <v>45327</v>
      </c>
      <c r="D1351" s="75"/>
      <c r="E1351" s="62" t="s">
        <v>3073</v>
      </c>
      <c r="F1351" s="61" t="s">
        <v>11112</v>
      </c>
      <c r="G1351" s="5"/>
      <c r="H1351" s="5"/>
      <c r="I1351" s="5"/>
      <c r="J1351" s="5"/>
    </row>
    <row r="1352" spans="1:10" ht="14.1" customHeight="1" thickBot="1" x14ac:dyDescent="0.25">
      <c r="A1352" s="75"/>
      <c r="B1352" s="62" t="s">
        <v>1786</v>
      </c>
      <c r="C1352" s="60">
        <f>IF(C1351="","",IF(AND(MONTH(C1351)&gt;=1,MONTH(C1351)&lt;=3),1,IF(AND(MONTH(C1351)&gt;=4,MONTH(C1351)&lt;=6),2,IF(AND(MONTH(C1351)&gt;=7,MONTH(C1351)&lt;=9),3,4))))</f>
        <v>1</v>
      </c>
      <c r="D1352" s="75"/>
      <c r="E1352" s="62" t="s">
        <v>13192</v>
      </c>
      <c r="F1352" s="61" t="s">
        <v>11112</v>
      </c>
      <c r="G1352" s="5"/>
      <c r="H1352" s="5"/>
      <c r="I1352" s="5"/>
      <c r="J1352" s="5"/>
    </row>
    <row r="1353" spans="1:10" ht="14.1" customHeight="1" thickBot="1" x14ac:dyDescent="0.25">
      <c r="A1353" s="5"/>
      <c r="B1353" s="5"/>
      <c r="C1353" s="5"/>
      <c r="D1353" s="5"/>
      <c r="E1353" s="5"/>
      <c r="F1353" s="5"/>
      <c r="G1353" s="5"/>
      <c r="H1353" s="5"/>
      <c r="I1353" s="5"/>
      <c r="J1353" s="5"/>
    </row>
    <row r="1354" spans="1:10" ht="14.1" customHeight="1" thickBot="1" x14ac:dyDescent="0.25">
      <c r="A1354" s="67" t="s">
        <v>15735</v>
      </c>
      <c r="B1354" s="67" t="s">
        <v>16146</v>
      </c>
      <c r="C1354" s="67" t="s">
        <v>15641</v>
      </c>
      <c r="D1354" s="67" t="s">
        <v>15251</v>
      </c>
      <c r="E1354" s="67" t="s">
        <v>6932</v>
      </c>
      <c r="F1354" s="67" t="s">
        <v>15280</v>
      </c>
      <c r="G1354" s="5"/>
      <c r="H1354" s="5"/>
      <c r="I1354" s="5"/>
      <c r="J1354" s="5"/>
    </row>
    <row r="1355" spans="1:10" ht="13.5" customHeight="1" x14ac:dyDescent="0.2">
      <c r="A1355" s="63">
        <v>80101504</v>
      </c>
      <c r="B1355" s="64" t="str">
        <f ca="1">IFERROR(INDEX(UNSPSCDes,MATCH(INDIRECT(ADDRESS(ROW(),COLUMN()-1,4)),UNSPSCCode,0)),"")</f>
        <v>Servicios de asesoramiento sobre planificación estratégica</v>
      </c>
      <c r="C1355" s="63" t="s">
        <v>1449</v>
      </c>
      <c r="D1355" s="63">
        <v>1</v>
      </c>
      <c r="E1355" s="66">
        <v>1500000</v>
      </c>
      <c r="F1355" s="65">
        <f ca="1">INDIRECT(ADDRESS(ROW(),COLUMN()-2,4))*INDIRECT(ADDRESS(ROW(),COLUMN()-1,4))</f>
        <v>1500000</v>
      </c>
      <c r="G1355" s="5"/>
      <c r="H1355" s="5"/>
      <c r="I1355" s="5"/>
      <c r="J1355" s="5"/>
    </row>
    <row r="1356" spans="1:10" ht="14.1" customHeight="1" x14ac:dyDescent="0.2">
      <c r="A1356" s="5"/>
      <c r="B1356" s="5"/>
      <c r="C1356" s="5"/>
      <c r="D1356" s="5"/>
      <c r="E1356" s="68" t="s">
        <v>12550</v>
      </c>
      <c r="F1356" s="69">
        <f ca="1">SUM(Table321[MONTO TOTAL ESTIMADO])</f>
        <v>1500000</v>
      </c>
      <c r="G1356" s="5"/>
      <c r="H1356" s="5" t="str">
        <f>C1348</f>
        <v>Servicios: Consultorías</v>
      </c>
      <c r="I1356" s="5" t="str">
        <f>E1348</f>
        <v>No</v>
      </c>
      <c r="J1356" s="5" t="str">
        <f>D1348</f>
        <v>Compras Menores</v>
      </c>
    </row>
    <row r="1357" spans="1:10" ht="14.1" customHeight="1" thickBot="1" x14ac:dyDescent="0.3"/>
    <row r="1358" spans="1:10" ht="33.75" customHeight="1" thickBot="1" x14ac:dyDescent="0.25">
      <c r="A1358" s="59" t="s">
        <v>16382</v>
      </c>
      <c r="B1358" s="59" t="s">
        <v>161</v>
      </c>
      <c r="C1358" s="59" t="s">
        <v>11724</v>
      </c>
      <c r="D1358" s="59" t="s">
        <v>14377</v>
      </c>
      <c r="E1358" s="59" t="s">
        <v>10962</v>
      </c>
      <c r="F1358" s="59" t="s">
        <v>11095</v>
      </c>
      <c r="G1358" s="5"/>
      <c r="H1358" s="5"/>
      <c r="I1358" s="5"/>
      <c r="J1358" s="5"/>
    </row>
    <row r="1359" spans="1:10" ht="13.5" customHeight="1" thickBot="1" x14ac:dyDescent="0.25">
      <c r="A1359" s="61" t="s">
        <v>18948</v>
      </c>
      <c r="B1359" s="61" t="s">
        <v>18949</v>
      </c>
      <c r="C1359" s="61" t="s">
        <v>17798</v>
      </c>
      <c r="D1359" s="61" t="s">
        <v>17483</v>
      </c>
      <c r="E1359" s="61" t="s">
        <v>8855</v>
      </c>
      <c r="F1359" s="61"/>
      <c r="G1359" s="5"/>
      <c r="H1359" s="5"/>
      <c r="I1359" s="5"/>
      <c r="J1359" s="5"/>
    </row>
    <row r="1360" spans="1:10" ht="14.1" customHeight="1" thickBot="1" x14ac:dyDescent="0.25">
      <c r="A1360" s="74" t="s">
        <v>14827</v>
      </c>
      <c r="B1360" s="62" t="s">
        <v>8529</v>
      </c>
      <c r="C1360" s="71">
        <v>45322</v>
      </c>
      <c r="D1360" s="74" t="s">
        <v>9386</v>
      </c>
      <c r="E1360" s="62" t="s">
        <v>13093</v>
      </c>
      <c r="F1360" s="61" t="s">
        <v>3080</v>
      </c>
      <c r="G1360" s="5"/>
      <c r="H1360" s="5"/>
      <c r="I1360" s="5"/>
      <c r="J1360" s="5"/>
    </row>
    <row r="1361" spans="1:10" ht="14.1" customHeight="1" thickBot="1" x14ac:dyDescent="0.25">
      <c r="A1361" s="75"/>
      <c r="B1361" s="62" t="s">
        <v>1786</v>
      </c>
      <c r="C1361" s="60">
        <f>IF(C1360="","",IF(AND(MONTH(C1360)&gt;=1,MONTH(C1360)&lt;=3),1,IF(AND(MONTH(C1360)&gt;=4,MONTH(C1360)&lt;=6),2,IF(AND(MONTH(C1360)&gt;=7,MONTH(C1360)&lt;=9),3,4))))</f>
        <v>1</v>
      </c>
      <c r="D1361" s="75"/>
      <c r="E1361" s="62" t="s">
        <v>2417</v>
      </c>
      <c r="F1361" s="61" t="s">
        <v>11112</v>
      </c>
      <c r="G1361" s="5"/>
      <c r="H1361" s="5"/>
      <c r="I1361" s="5"/>
      <c r="J1361" s="5"/>
    </row>
    <row r="1362" spans="1:10" ht="14.1" customHeight="1" thickBot="1" x14ac:dyDescent="0.25">
      <c r="A1362" s="75"/>
      <c r="B1362" s="62" t="s">
        <v>12942</v>
      </c>
      <c r="C1362" s="71">
        <v>45328</v>
      </c>
      <c r="D1362" s="75"/>
      <c r="E1362" s="62" t="s">
        <v>3073</v>
      </c>
      <c r="F1362" s="61" t="s">
        <v>11112</v>
      </c>
      <c r="G1362" s="5"/>
      <c r="H1362" s="5"/>
      <c r="I1362" s="5"/>
      <c r="J1362" s="5"/>
    </row>
    <row r="1363" spans="1:10" ht="14.1" customHeight="1" thickBot="1" x14ac:dyDescent="0.25">
      <c r="A1363" s="75"/>
      <c r="B1363" s="62" t="s">
        <v>1786</v>
      </c>
      <c r="C1363" s="60">
        <f>IF(C1362="","",IF(AND(MONTH(C1362)&gt;=1,MONTH(C1362)&lt;=3),1,IF(AND(MONTH(C1362)&gt;=4,MONTH(C1362)&lt;=6),2,IF(AND(MONTH(C1362)&gt;=7,MONTH(C1362)&lt;=9),3,4))))</f>
        <v>1</v>
      </c>
      <c r="D1363" s="75"/>
      <c r="E1363" s="62" t="s">
        <v>13192</v>
      </c>
      <c r="F1363" s="61" t="s">
        <v>11112</v>
      </c>
      <c r="G1363" s="5"/>
      <c r="H1363" s="5"/>
      <c r="I1363" s="5"/>
      <c r="J1363" s="5"/>
    </row>
    <row r="1364" spans="1:10" ht="14.1" customHeight="1" thickBot="1" x14ac:dyDescent="0.25">
      <c r="A1364" s="5"/>
      <c r="B1364" s="5"/>
      <c r="C1364" s="5"/>
      <c r="D1364" s="5"/>
      <c r="E1364" s="5"/>
      <c r="F1364" s="5"/>
      <c r="G1364" s="5"/>
      <c r="H1364" s="5"/>
      <c r="I1364" s="5"/>
      <c r="J1364" s="5"/>
    </row>
    <row r="1365" spans="1:10" ht="14.1" customHeight="1" thickBot="1" x14ac:dyDescent="0.25">
      <c r="A1365" s="67" t="s">
        <v>15735</v>
      </c>
      <c r="B1365" s="67" t="s">
        <v>16146</v>
      </c>
      <c r="C1365" s="67" t="s">
        <v>15641</v>
      </c>
      <c r="D1365" s="67" t="s">
        <v>15251</v>
      </c>
      <c r="E1365" s="67" t="s">
        <v>6932</v>
      </c>
      <c r="F1365" s="67" t="s">
        <v>15280</v>
      </c>
      <c r="G1365" s="5"/>
      <c r="H1365" s="5"/>
      <c r="I1365" s="5"/>
      <c r="J1365" s="5"/>
    </row>
    <row r="1366" spans="1:10" ht="13.5" customHeight="1" x14ac:dyDescent="0.2">
      <c r="A1366" s="63">
        <v>56111510</v>
      </c>
      <c r="B1366" s="64" t="str">
        <f ca="1">IFERROR(INDEX(UNSPSCDes,MATCH(INDIRECT(ADDRESS(ROW(),COLUMN()-1,4)),UNSPSCCode,0)),"")</f>
        <v>Paquetes de muebles secretariales no modulares</v>
      </c>
      <c r="C1366" s="63" t="s">
        <v>1449</v>
      </c>
      <c r="D1366" s="63">
        <v>10</v>
      </c>
      <c r="E1366" s="66">
        <v>17000</v>
      </c>
      <c r="F1366" s="65">
        <f ca="1">INDIRECT(ADDRESS(ROW(),COLUMN()-2,4))*INDIRECT(ADDRESS(ROW(),COLUMN()-1,4))</f>
        <v>170000</v>
      </c>
      <c r="G1366" s="5"/>
      <c r="H1366" s="5"/>
      <c r="I1366" s="5"/>
      <c r="J1366" s="5"/>
    </row>
    <row r="1367" spans="1:10" ht="13.5" customHeight="1" x14ac:dyDescent="0.2">
      <c r="A1367" s="63">
        <v>30161802</v>
      </c>
      <c r="B1367" s="64" t="str">
        <f ca="1">IFERROR(INDEX(UNSPSCDes,MATCH(INDIRECT(ADDRESS(ROW(),COLUMN()-1,4)),UNSPSCCode,0)),"")</f>
        <v>Encimeras</v>
      </c>
      <c r="C1367" s="63" t="s">
        <v>1449</v>
      </c>
      <c r="D1367" s="63">
        <v>1</v>
      </c>
      <c r="E1367" s="66">
        <v>30000</v>
      </c>
      <c r="F1367" s="65">
        <f ca="1">INDIRECT(ADDRESS(ROW(),COLUMN()-2,4))*INDIRECT(ADDRESS(ROW(),COLUMN()-1,4))</f>
        <v>30000</v>
      </c>
      <c r="G1367" s="5"/>
      <c r="H1367" s="5"/>
      <c r="I1367" s="5"/>
      <c r="J1367" s="5"/>
    </row>
    <row r="1368" spans="1:10" ht="13.5" customHeight="1" x14ac:dyDescent="0.2">
      <c r="A1368" s="63">
        <v>55121727</v>
      </c>
      <c r="B1368" s="64" t="str">
        <f ca="1">IFERROR(INDEX(UNSPSCDes,MATCH(INDIRECT(ADDRESS(ROW(),COLUMN()-1,4)),UNSPSCCode,0)),"")</f>
        <v>Letreros</v>
      </c>
      <c r="C1368" s="63" t="s">
        <v>1449</v>
      </c>
      <c r="D1368" s="63">
        <v>1</v>
      </c>
      <c r="E1368" s="66">
        <v>3000</v>
      </c>
      <c r="F1368" s="65">
        <f ca="1">INDIRECT(ADDRESS(ROW(),COLUMN()-2,4))*INDIRECT(ADDRESS(ROW(),COLUMN()-1,4))</f>
        <v>3000</v>
      </c>
      <c r="G1368" s="5"/>
      <c r="H1368" s="5"/>
      <c r="I1368" s="5"/>
      <c r="J1368" s="5"/>
    </row>
    <row r="1369" spans="1:10" ht="13.5" customHeight="1" x14ac:dyDescent="0.2">
      <c r="A1369" s="63">
        <v>55121727</v>
      </c>
      <c r="B1369" s="64" t="str">
        <f ca="1">IFERROR(INDEX(UNSPSCDes,MATCH(INDIRECT(ADDRESS(ROW(),COLUMN()-1,4)),UNSPSCCode,0)),"")</f>
        <v>Letreros</v>
      </c>
      <c r="C1369" s="63" t="s">
        <v>1449</v>
      </c>
      <c r="D1369" s="63">
        <v>1</v>
      </c>
      <c r="E1369" s="66">
        <v>3500</v>
      </c>
      <c r="F1369" s="65">
        <f ca="1">INDIRECT(ADDRESS(ROW(),COLUMN()-2,4))*INDIRECT(ADDRESS(ROW(),COLUMN()-1,4))</f>
        <v>3500</v>
      </c>
      <c r="G1369" s="5"/>
      <c r="H1369" s="5"/>
      <c r="I1369" s="5"/>
      <c r="J1369" s="5"/>
    </row>
    <row r="1370" spans="1:10" ht="13.5" customHeight="1" x14ac:dyDescent="0.2">
      <c r="A1370" s="63">
        <v>56112104</v>
      </c>
      <c r="B1370" s="64" t="str">
        <f ca="1">IFERROR(INDEX(UNSPSCDes,MATCH(INDIRECT(ADDRESS(ROW(),COLUMN()-1,4)),UNSPSCCode,0)),"")</f>
        <v>Sillas para ejecutivos</v>
      </c>
      <c r="C1370" s="63" t="s">
        <v>1449</v>
      </c>
      <c r="D1370" s="63">
        <v>6</v>
      </c>
      <c r="E1370" s="66">
        <v>16000</v>
      </c>
      <c r="F1370" s="65">
        <f ca="1">INDIRECT(ADDRESS(ROW(),COLUMN()-2,4))*INDIRECT(ADDRESS(ROW(),COLUMN()-1,4))</f>
        <v>96000</v>
      </c>
      <c r="G1370" s="5"/>
      <c r="H1370" s="5"/>
      <c r="I1370" s="5"/>
      <c r="J1370" s="5"/>
    </row>
    <row r="1371" spans="1:10" ht="14.1" customHeight="1" x14ac:dyDescent="0.2">
      <c r="A1371" s="5"/>
      <c r="B1371" s="5"/>
      <c r="C1371" s="5"/>
      <c r="D1371" s="5"/>
      <c r="E1371" s="68" t="s">
        <v>12550</v>
      </c>
      <c r="F1371" s="69">
        <f ca="1">SUM(Table322[MONTO TOTAL ESTIMADO])</f>
        <v>302500</v>
      </c>
      <c r="G1371" s="5"/>
      <c r="H1371" s="5" t="str">
        <f>C1359</f>
        <v>Bienes</v>
      </c>
      <c r="I1371" s="5" t="str">
        <f>E1359</f>
        <v>Sí</v>
      </c>
      <c r="J1371" s="5" t="str">
        <f>D1359</f>
        <v>Compras Menores</v>
      </c>
    </row>
    <row r="1372" spans="1:10" ht="14.1" customHeight="1" thickBot="1" x14ac:dyDescent="0.3"/>
    <row r="1373" spans="1:10" ht="33.75" customHeight="1" thickBot="1" x14ac:dyDescent="0.25">
      <c r="A1373" s="59" t="s">
        <v>16382</v>
      </c>
      <c r="B1373" s="59" t="s">
        <v>161</v>
      </c>
      <c r="C1373" s="59" t="s">
        <v>11724</v>
      </c>
      <c r="D1373" s="59" t="s">
        <v>14377</v>
      </c>
      <c r="E1373" s="59" t="s">
        <v>10962</v>
      </c>
      <c r="F1373" s="59" t="s">
        <v>11095</v>
      </c>
      <c r="G1373" s="5"/>
      <c r="H1373" s="5"/>
      <c r="I1373" s="5"/>
      <c r="J1373" s="5"/>
    </row>
    <row r="1374" spans="1:10" ht="13.5" customHeight="1" thickBot="1" x14ac:dyDescent="0.25">
      <c r="A1374" s="61" t="s">
        <v>18953</v>
      </c>
      <c r="B1374" s="61" t="s">
        <v>19005</v>
      </c>
      <c r="C1374" s="61" t="s">
        <v>6798</v>
      </c>
      <c r="D1374" s="61" t="s">
        <v>1875</v>
      </c>
      <c r="E1374" s="61" t="s">
        <v>17854</v>
      </c>
      <c r="F1374" s="61"/>
      <c r="G1374" s="5"/>
      <c r="H1374" s="5"/>
      <c r="I1374" s="5"/>
      <c r="J1374" s="5"/>
    </row>
    <row r="1375" spans="1:10" ht="14.1" customHeight="1" thickBot="1" x14ac:dyDescent="0.25">
      <c r="A1375" s="74" t="s">
        <v>14827</v>
      </c>
      <c r="B1375" s="62" t="s">
        <v>8529</v>
      </c>
      <c r="C1375" s="71">
        <v>45334</v>
      </c>
      <c r="D1375" s="74" t="s">
        <v>9386</v>
      </c>
      <c r="E1375" s="62" t="s">
        <v>13093</v>
      </c>
      <c r="F1375" s="61" t="s">
        <v>3080</v>
      </c>
      <c r="G1375" s="5"/>
      <c r="H1375" s="5"/>
      <c r="I1375" s="5"/>
      <c r="J1375" s="5"/>
    </row>
    <row r="1376" spans="1:10" ht="14.1" customHeight="1" thickBot="1" x14ac:dyDescent="0.25">
      <c r="A1376" s="75"/>
      <c r="B1376" s="62" t="s">
        <v>1786</v>
      </c>
      <c r="C1376" s="60">
        <f>IF(C1375="","",IF(AND(MONTH(C1375)&gt;=1,MONTH(C1375)&lt;=3),1,IF(AND(MONTH(C1375)&gt;=4,MONTH(C1375)&lt;=6),2,IF(AND(MONTH(C1375)&gt;=7,MONTH(C1375)&lt;=9),3,4))))</f>
        <v>1</v>
      </c>
      <c r="D1376" s="75"/>
      <c r="E1376" s="62" t="s">
        <v>2417</v>
      </c>
      <c r="F1376" s="61" t="s">
        <v>11112</v>
      </c>
      <c r="G1376" s="5"/>
      <c r="H1376" s="5"/>
      <c r="I1376" s="5"/>
      <c r="J1376" s="5"/>
    </row>
    <row r="1377" spans="1:10" ht="14.1" customHeight="1" thickBot="1" x14ac:dyDescent="0.25">
      <c r="A1377" s="75"/>
      <c r="B1377" s="62" t="s">
        <v>12942</v>
      </c>
      <c r="C1377" s="71">
        <v>45350</v>
      </c>
      <c r="D1377" s="75"/>
      <c r="E1377" s="62" t="s">
        <v>3073</v>
      </c>
      <c r="F1377" s="61" t="s">
        <v>11112</v>
      </c>
      <c r="G1377" s="5"/>
      <c r="H1377" s="5"/>
      <c r="I1377" s="5"/>
      <c r="J1377" s="5"/>
    </row>
    <row r="1378" spans="1:10" ht="14.1" customHeight="1" thickBot="1" x14ac:dyDescent="0.25">
      <c r="A1378" s="75"/>
      <c r="B1378" s="62" t="s">
        <v>1786</v>
      </c>
      <c r="C1378" s="60">
        <f>IF(C1377="","",IF(AND(MONTH(C1377)&gt;=1,MONTH(C1377)&lt;=3),1,IF(AND(MONTH(C1377)&gt;=4,MONTH(C1377)&lt;=6),2,IF(AND(MONTH(C1377)&gt;=7,MONTH(C1377)&lt;=9),3,4))))</f>
        <v>1</v>
      </c>
      <c r="D1378" s="75"/>
      <c r="E1378" s="62" t="s">
        <v>13192</v>
      </c>
      <c r="F1378" s="61" t="s">
        <v>11112</v>
      </c>
      <c r="G1378" s="5"/>
      <c r="H1378" s="5"/>
      <c r="I1378" s="5"/>
      <c r="J1378" s="5"/>
    </row>
    <row r="1379" spans="1:10" ht="14.1" customHeight="1" thickBot="1" x14ac:dyDescent="0.25">
      <c r="A1379" s="5"/>
      <c r="B1379" s="5"/>
      <c r="C1379" s="5"/>
      <c r="D1379" s="5"/>
      <c r="E1379" s="5"/>
      <c r="F1379" s="5"/>
      <c r="G1379" s="5"/>
      <c r="H1379" s="5"/>
      <c r="I1379" s="5"/>
      <c r="J1379" s="5"/>
    </row>
    <row r="1380" spans="1:10" ht="14.1" customHeight="1" thickBot="1" x14ac:dyDescent="0.25">
      <c r="A1380" s="67" t="s">
        <v>15735</v>
      </c>
      <c r="B1380" s="67" t="s">
        <v>16146</v>
      </c>
      <c r="C1380" s="67" t="s">
        <v>15641</v>
      </c>
      <c r="D1380" s="67" t="s">
        <v>15251</v>
      </c>
      <c r="E1380" s="67" t="s">
        <v>6932</v>
      </c>
      <c r="F1380" s="67" t="s">
        <v>15280</v>
      </c>
      <c r="G1380" s="5"/>
      <c r="H1380" s="5"/>
      <c r="I1380" s="5"/>
      <c r="J1380" s="5"/>
    </row>
    <row r="1381" spans="1:10" ht="13.5" customHeight="1" x14ac:dyDescent="0.2">
      <c r="A1381" s="63">
        <v>43231601</v>
      </c>
      <c r="B1381" s="64" t="str">
        <f ca="1">IFERROR(INDEX(UNSPSCDes,MATCH(INDIRECT(ADDRESS(ROW(),COLUMN()-1,4)),UNSPSCCode,0)),"")</f>
        <v>Software de contabilidad</v>
      </c>
      <c r="C1381" s="63" t="s">
        <v>1449</v>
      </c>
      <c r="D1381" s="63">
        <v>1</v>
      </c>
      <c r="E1381" s="66">
        <v>4000000</v>
      </c>
      <c r="F1381" s="65">
        <f ca="1">INDIRECT(ADDRESS(ROW(),COLUMN()-2,4))*INDIRECT(ADDRESS(ROW(),COLUMN()-1,4))</f>
        <v>4000000</v>
      </c>
      <c r="G1381" s="5"/>
      <c r="H1381" s="5"/>
      <c r="I1381" s="5"/>
      <c r="J1381" s="5"/>
    </row>
    <row r="1382" spans="1:10" ht="14.1" customHeight="1" x14ac:dyDescent="0.2">
      <c r="A1382" s="5"/>
      <c r="B1382" s="5"/>
      <c r="C1382" s="5"/>
      <c r="D1382" s="5"/>
      <c r="E1382" s="68" t="s">
        <v>12550</v>
      </c>
      <c r="F1382" s="69">
        <f ca="1">SUM(Table324[MONTO TOTAL ESTIMADO])</f>
        <v>4000000</v>
      </c>
      <c r="G1382" s="5"/>
      <c r="H1382" s="5" t="str">
        <f>C1374</f>
        <v>Servicios</v>
      </c>
      <c r="I1382" s="5" t="str">
        <f>E1374</f>
        <v>No</v>
      </c>
      <c r="J1382" s="5" t="str">
        <f>D1374</f>
        <v>Comparacion de Precios</v>
      </c>
    </row>
    <row r="1383" spans="1:10" ht="14.1" customHeight="1" thickBot="1" x14ac:dyDescent="0.3"/>
    <row r="1384" spans="1:10" ht="33.75" customHeight="1" thickBot="1" x14ac:dyDescent="0.25">
      <c r="A1384" s="59" t="s">
        <v>16382</v>
      </c>
      <c r="B1384" s="59" t="s">
        <v>161</v>
      </c>
      <c r="C1384" s="59" t="s">
        <v>11724</v>
      </c>
      <c r="D1384" s="59" t="s">
        <v>14377</v>
      </c>
      <c r="E1384" s="59" t="s">
        <v>10962</v>
      </c>
      <c r="F1384" s="59" t="s">
        <v>11095</v>
      </c>
      <c r="G1384" s="5"/>
      <c r="H1384" s="5"/>
      <c r="I1384" s="5"/>
      <c r="J1384" s="5"/>
    </row>
    <row r="1385" spans="1:10" ht="13.5" customHeight="1" thickBot="1" x14ac:dyDescent="0.25">
      <c r="A1385" s="61" t="s">
        <v>19007</v>
      </c>
      <c r="B1385" s="61" t="s">
        <v>19006</v>
      </c>
      <c r="C1385" s="61" t="s">
        <v>6798</v>
      </c>
      <c r="D1385" s="61" t="s">
        <v>17483</v>
      </c>
      <c r="E1385" s="61" t="s">
        <v>17854</v>
      </c>
      <c r="F1385" s="61"/>
      <c r="G1385" s="5"/>
      <c r="H1385" s="5"/>
      <c r="I1385" s="5"/>
      <c r="J1385" s="5"/>
    </row>
    <row r="1386" spans="1:10" ht="14.1" customHeight="1" thickBot="1" x14ac:dyDescent="0.25">
      <c r="A1386" s="74" t="s">
        <v>14827</v>
      </c>
      <c r="B1386" s="62" t="s">
        <v>8529</v>
      </c>
      <c r="C1386" s="71">
        <v>45322</v>
      </c>
      <c r="D1386" s="74" t="s">
        <v>9386</v>
      </c>
      <c r="E1386" s="62" t="s">
        <v>13093</v>
      </c>
      <c r="F1386" s="61" t="s">
        <v>3080</v>
      </c>
      <c r="G1386" s="5"/>
      <c r="H1386" s="5"/>
      <c r="I1386" s="5"/>
      <c r="J1386" s="5"/>
    </row>
    <row r="1387" spans="1:10" ht="14.1" customHeight="1" thickBot="1" x14ac:dyDescent="0.25">
      <c r="A1387" s="75"/>
      <c r="B1387" s="62" t="s">
        <v>1786</v>
      </c>
      <c r="C1387" s="60">
        <f>IF(C1386="","",IF(AND(MONTH(C1386)&gt;=1,MONTH(C1386)&lt;=3),1,IF(AND(MONTH(C1386)&gt;=4,MONTH(C1386)&lt;=6),2,IF(AND(MONTH(C1386)&gt;=7,MONTH(C1386)&lt;=9),3,4))))</f>
        <v>1</v>
      </c>
      <c r="D1387" s="75"/>
      <c r="E1387" s="62" t="s">
        <v>2417</v>
      </c>
      <c r="F1387" s="61" t="s">
        <v>11112</v>
      </c>
      <c r="G1387" s="5"/>
      <c r="H1387" s="5"/>
      <c r="I1387" s="5"/>
      <c r="J1387" s="5"/>
    </row>
    <row r="1388" spans="1:10" ht="14.1" customHeight="1" thickBot="1" x14ac:dyDescent="0.25">
      <c r="A1388" s="75"/>
      <c r="B1388" s="62" t="s">
        <v>12942</v>
      </c>
      <c r="C1388" s="71">
        <v>45327</v>
      </c>
      <c r="D1388" s="75"/>
      <c r="E1388" s="62" t="s">
        <v>3073</v>
      </c>
      <c r="F1388" s="61" t="s">
        <v>11112</v>
      </c>
      <c r="G1388" s="5"/>
      <c r="H1388" s="5"/>
      <c r="I1388" s="5"/>
      <c r="J1388" s="5"/>
    </row>
    <row r="1389" spans="1:10" ht="14.1" customHeight="1" thickBot="1" x14ac:dyDescent="0.25">
      <c r="A1389" s="75"/>
      <c r="B1389" s="62" t="s">
        <v>1786</v>
      </c>
      <c r="C1389" s="60">
        <f>IF(C1388="","",IF(AND(MONTH(C1388)&gt;=1,MONTH(C1388)&lt;=3),1,IF(AND(MONTH(C1388)&gt;=4,MONTH(C1388)&lt;=6),2,IF(AND(MONTH(C1388)&gt;=7,MONTH(C1388)&lt;=9),3,4))))</f>
        <v>1</v>
      </c>
      <c r="D1389" s="75"/>
      <c r="E1389" s="62" t="s">
        <v>13192</v>
      </c>
      <c r="F1389" s="61" t="s">
        <v>11112</v>
      </c>
      <c r="G1389" s="5"/>
      <c r="H1389" s="5"/>
      <c r="I1389" s="5"/>
      <c r="J1389" s="5"/>
    </row>
    <row r="1390" spans="1:10" ht="14.1" customHeight="1" thickBot="1" x14ac:dyDescent="0.25">
      <c r="A1390" s="5"/>
      <c r="B1390" s="5"/>
      <c r="C1390" s="5"/>
      <c r="D1390" s="5"/>
      <c r="E1390" s="5"/>
      <c r="F1390" s="5"/>
      <c r="G1390" s="5"/>
      <c r="H1390" s="5"/>
      <c r="I1390" s="5"/>
      <c r="J1390" s="5"/>
    </row>
    <row r="1391" spans="1:10" ht="14.1" customHeight="1" thickBot="1" x14ac:dyDescent="0.25">
      <c r="A1391" s="67" t="s">
        <v>15735</v>
      </c>
      <c r="B1391" s="67" t="s">
        <v>16146</v>
      </c>
      <c r="C1391" s="67" t="s">
        <v>15641</v>
      </c>
      <c r="D1391" s="67" t="s">
        <v>15251</v>
      </c>
      <c r="E1391" s="67" t="s">
        <v>6932</v>
      </c>
      <c r="F1391" s="67" t="s">
        <v>15280</v>
      </c>
      <c r="G1391" s="5"/>
      <c r="H1391" s="5"/>
      <c r="I1391" s="5"/>
      <c r="J1391" s="5"/>
    </row>
    <row r="1392" spans="1:10" ht="13.5" customHeight="1" x14ac:dyDescent="0.2">
      <c r="A1392" s="63">
        <v>72101601</v>
      </c>
      <c r="B1392" s="64" t="str">
        <f ca="1">IFERROR(INDEX(UNSPSCDes,MATCH(INDIRECT(ADDRESS(ROW(),COLUMN()-1,4)),UNSPSCCode,0)),"")</f>
        <v>Instalación o reparación de techos</v>
      </c>
      <c r="C1392" s="63" t="s">
        <v>1449</v>
      </c>
      <c r="D1392" s="63">
        <v>1</v>
      </c>
      <c r="E1392" s="66">
        <v>1200000</v>
      </c>
      <c r="F1392" s="65">
        <f ca="1">INDIRECT(ADDRESS(ROW(),COLUMN()-2,4))*INDIRECT(ADDRESS(ROW(),COLUMN()-1,4))</f>
        <v>1200000</v>
      </c>
      <c r="G1392" s="5"/>
      <c r="H1392" s="5"/>
      <c r="I1392" s="5"/>
      <c r="J1392" s="5"/>
    </row>
    <row r="1393" spans="1:10" ht="14.1" customHeight="1" x14ac:dyDescent="0.2">
      <c r="A1393" s="5"/>
      <c r="B1393" s="5"/>
      <c r="C1393" s="5"/>
      <c r="D1393" s="5"/>
      <c r="E1393" s="68" t="s">
        <v>12550</v>
      </c>
      <c r="F1393" s="69">
        <f ca="1">SUM(Table325[MONTO TOTAL ESTIMADO])</f>
        <v>1200000</v>
      </c>
      <c r="G1393" s="5"/>
      <c r="H1393" s="5" t="str">
        <f>C1385</f>
        <v>Servicios</v>
      </c>
      <c r="I1393" s="5" t="str">
        <f>E1385</f>
        <v>No</v>
      </c>
      <c r="J1393" s="5" t="str">
        <f>D1385</f>
        <v>Compras Menores</v>
      </c>
    </row>
    <row r="1394" spans="1:10" ht="14.1" customHeight="1" thickBot="1" x14ac:dyDescent="0.3"/>
    <row r="1395" spans="1:10" ht="33.75" customHeight="1" thickBot="1" x14ac:dyDescent="0.25">
      <c r="A1395" s="59" t="s">
        <v>16382</v>
      </c>
      <c r="B1395" s="59" t="s">
        <v>161</v>
      </c>
      <c r="C1395" s="59" t="s">
        <v>11724</v>
      </c>
      <c r="D1395" s="59" t="s">
        <v>14377</v>
      </c>
      <c r="E1395" s="59" t="s">
        <v>10962</v>
      </c>
      <c r="F1395" s="59" t="s">
        <v>11095</v>
      </c>
      <c r="G1395" s="5"/>
      <c r="H1395" s="5"/>
      <c r="I1395" s="5"/>
      <c r="J1395" s="5"/>
    </row>
    <row r="1396" spans="1:10" ht="13.5" customHeight="1" thickBot="1" x14ac:dyDescent="0.25">
      <c r="A1396" s="61" t="s">
        <v>19008</v>
      </c>
      <c r="B1396" s="61" t="s">
        <v>19009</v>
      </c>
      <c r="C1396" s="61" t="s">
        <v>6798</v>
      </c>
      <c r="D1396" s="61" t="s">
        <v>17483</v>
      </c>
      <c r="E1396" s="61" t="s">
        <v>17854</v>
      </c>
      <c r="F1396" s="61"/>
      <c r="G1396" s="5"/>
      <c r="H1396" s="5"/>
      <c r="I1396" s="5"/>
      <c r="J1396" s="5"/>
    </row>
    <row r="1397" spans="1:10" ht="14.1" customHeight="1" thickBot="1" x14ac:dyDescent="0.25">
      <c r="A1397" s="74" t="s">
        <v>14827</v>
      </c>
      <c r="B1397" s="62" t="s">
        <v>8529</v>
      </c>
      <c r="C1397" s="71">
        <v>45322</v>
      </c>
      <c r="D1397" s="74" t="s">
        <v>9386</v>
      </c>
      <c r="E1397" s="62" t="s">
        <v>13093</v>
      </c>
      <c r="F1397" s="61" t="s">
        <v>3080</v>
      </c>
      <c r="G1397" s="5"/>
      <c r="H1397" s="5"/>
      <c r="I1397" s="5"/>
      <c r="J1397" s="5"/>
    </row>
    <row r="1398" spans="1:10" ht="14.1" customHeight="1" thickBot="1" x14ac:dyDescent="0.25">
      <c r="A1398" s="75"/>
      <c r="B1398" s="62" t="s">
        <v>1786</v>
      </c>
      <c r="C1398" s="60">
        <f>IF(C1397="","",IF(AND(MONTH(C1397)&gt;=1,MONTH(C1397)&lt;=3),1,IF(AND(MONTH(C1397)&gt;=4,MONTH(C1397)&lt;=6),2,IF(AND(MONTH(C1397)&gt;=7,MONTH(C1397)&lt;=9),3,4))))</f>
        <v>1</v>
      </c>
      <c r="D1398" s="75"/>
      <c r="E1398" s="62" t="s">
        <v>2417</v>
      </c>
      <c r="F1398" s="61" t="s">
        <v>11112</v>
      </c>
      <c r="G1398" s="5"/>
      <c r="H1398" s="5"/>
      <c r="I1398" s="5"/>
      <c r="J1398" s="5"/>
    </row>
    <row r="1399" spans="1:10" ht="14.1" customHeight="1" thickBot="1" x14ac:dyDescent="0.25">
      <c r="A1399" s="75"/>
      <c r="B1399" s="62" t="s">
        <v>12942</v>
      </c>
      <c r="C1399" s="71">
        <v>45327</v>
      </c>
      <c r="D1399" s="75"/>
      <c r="E1399" s="62" t="s">
        <v>3073</v>
      </c>
      <c r="F1399" s="61" t="s">
        <v>11112</v>
      </c>
      <c r="G1399" s="5"/>
      <c r="H1399" s="5"/>
      <c r="I1399" s="5"/>
      <c r="J1399" s="5"/>
    </row>
    <row r="1400" spans="1:10" ht="14.1" customHeight="1" thickBot="1" x14ac:dyDescent="0.25">
      <c r="A1400" s="75"/>
      <c r="B1400" s="62" t="s">
        <v>1786</v>
      </c>
      <c r="C1400" s="60">
        <f>IF(C1399="","",IF(AND(MONTH(C1399)&gt;=1,MONTH(C1399)&lt;=3),1,IF(AND(MONTH(C1399)&gt;=4,MONTH(C1399)&lt;=6),2,IF(AND(MONTH(C1399)&gt;=7,MONTH(C1399)&lt;=9),3,4))))</f>
        <v>1</v>
      </c>
      <c r="D1400" s="75"/>
      <c r="E1400" s="62" t="s">
        <v>13192</v>
      </c>
      <c r="F1400" s="61" t="s">
        <v>11112</v>
      </c>
      <c r="G1400" s="5"/>
      <c r="H1400" s="5"/>
      <c r="I1400" s="5"/>
      <c r="J1400" s="5"/>
    </row>
    <row r="1401" spans="1:10" ht="14.1" customHeight="1" thickBot="1" x14ac:dyDescent="0.25">
      <c r="A1401" s="5"/>
      <c r="B1401" s="5"/>
      <c r="C1401" s="5"/>
      <c r="D1401" s="5"/>
      <c r="E1401" s="5"/>
      <c r="F1401" s="5"/>
      <c r="G1401" s="5"/>
      <c r="H1401" s="5"/>
      <c r="I1401" s="5"/>
      <c r="J1401" s="5"/>
    </row>
    <row r="1402" spans="1:10" ht="14.1" customHeight="1" thickBot="1" x14ac:dyDescent="0.25">
      <c r="A1402" s="67" t="s">
        <v>15735</v>
      </c>
      <c r="B1402" s="67" t="s">
        <v>16146</v>
      </c>
      <c r="C1402" s="67" t="s">
        <v>15641</v>
      </c>
      <c r="D1402" s="67" t="s">
        <v>15251</v>
      </c>
      <c r="E1402" s="67" t="s">
        <v>6932</v>
      </c>
      <c r="F1402" s="67" t="s">
        <v>15280</v>
      </c>
      <c r="G1402" s="5"/>
      <c r="H1402" s="5"/>
      <c r="I1402" s="5"/>
      <c r="J1402" s="5"/>
    </row>
    <row r="1403" spans="1:10" ht="13.5" customHeight="1" x14ac:dyDescent="0.2">
      <c r="A1403" s="63">
        <v>72102602</v>
      </c>
      <c r="B1403" s="64" t="str">
        <f ca="1">IFERROR(INDEX(UNSPSCDes,MATCH(INDIRECT(ADDRESS(ROW(),COLUMN()-1,4)),UNSPSCCode,0)),"")</f>
        <v>Instalación de ventanas, puertas o dispositivos</v>
      </c>
      <c r="C1403" s="63" t="s">
        <v>1449</v>
      </c>
      <c r="D1403" s="63">
        <v>1</v>
      </c>
      <c r="E1403" s="66">
        <v>1250000</v>
      </c>
      <c r="F1403" s="65">
        <f ca="1">INDIRECT(ADDRESS(ROW(),COLUMN()-2,4))*INDIRECT(ADDRESS(ROW(),COLUMN()-1,4))</f>
        <v>1250000</v>
      </c>
      <c r="G1403" s="5"/>
      <c r="H1403" s="5"/>
      <c r="I1403" s="5"/>
      <c r="J1403" s="5"/>
    </row>
    <row r="1404" spans="1:10" ht="14.1" customHeight="1" x14ac:dyDescent="0.2">
      <c r="A1404" s="5"/>
      <c r="B1404" s="5"/>
      <c r="C1404" s="5"/>
      <c r="D1404" s="5"/>
      <c r="E1404" s="68" t="s">
        <v>12550</v>
      </c>
      <c r="F1404" s="69">
        <f ca="1">SUM(Table327[MONTO TOTAL ESTIMADO])</f>
        <v>1250000</v>
      </c>
      <c r="G1404" s="5"/>
      <c r="H1404" s="5" t="str">
        <f>C1396</f>
        <v>Servicios</v>
      </c>
      <c r="I1404" s="5" t="str">
        <f>E1396</f>
        <v>No</v>
      </c>
      <c r="J1404" s="5" t="str">
        <f>D1396</f>
        <v>Compras Menores</v>
      </c>
    </row>
    <row r="1405" spans="1:10" ht="14.1" customHeight="1" thickBot="1" x14ac:dyDescent="0.3"/>
    <row r="1406" spans="1:10" ht="33.75" customHeight="1" thickBot="1" x14ac:dyDescent="0.25">
      <c r="A1406" s="59" t="s">
        <v>16382</v>
      </c>
      <c r="B1406" s="59" t="s">
        <v>161</v>
      </c>
      <c r="C1406" s="59" t="s">
        <v>11724</v>
      </c>
      <c r="D1406" s="59" t="s">
        <v>14377</v>
      </c>
      <c r="E1406" s="59" t="s">
        <v>10962</v>
      </c>
      <c r="F1406" s="59" t="s">
        <v>11095</v>
      </c>
      <c r="G1406" s="5"/>
      <c r="H1406" s="5"/>
      <c r="I1406" s="5"/>
      <c r="J1406" s="5"/>
    </row>
    <row r="1407" spans="1:10" ht="13.5" customHeight="1" thickBot="1" x14ac:dyDescent="0.25">
      <c r="A1407" s="61" t="s">
        <v>19010</v>
      </c>
      <c r="B1407" s="61" t="s">
        <v>19011</v>
      </c>
      <c r="C1407" s="61" t="s">
        <v>15698</v>
      </c>
      <c r="D1407" s="61" t="s">
        <v>17483</v>
      </c>
      <c r="E1407" s="61" t="s">
        <v>17854</v>
      </c>
      <c r="F1407" s="61"/>
      <c r="G1407" s="5"/>
      <c r="H1407" s="5"/>
      <c r="I1407" s="5"/>
      <c r="J1407" s="5"/>
    </row>
    <row r="1408" spans="1:10" ht="14.1" customHeight="1" thickBot="1" x14ac:dyDescent="0.25">
      <c r="A1408" s="74" t="s">
        <v>14827</v>
      </c>
      <c r="B1408" s="62" t="s">
        <v>8529</v>
      </c>
      <c r="C1408" s="71">
        <v>45357</v>
      </c>
      <c r="D1408" s="74" t="s">
        <v>9386</v>
      </c>
      <c r="E1408" s="62" t="s">
        <v>13093</v>
      </c>
      <c r="F1408" s="61" t="s">
        <v>3080</v>
      </c>
      <c r="G1408" s="5"/>
      <c r="H1408" s="5"/>
      <c r="I1408" s="5"/>
      <c r="J1408" s="5"/>
    </row>
    <row r="1409" spans="1:10" ht="14.1" customHeight="1" thickBot="1" x14ac:dyDescent="0.25">
      <c r="A1409" s="75"/>
      <c r="B1409" s="62" t="s">
        <v>1786</v>
      </c>
      <c r="C1409" s="60">
        <f>IF(C1408="","",IF(AND(MONTH(C1408)&gt;=1,MONTH(C1408)&lt;=3),1,IF(AND(MONTH(C1408)&gt;=4,MONTH(C1408)&lt;=6),2,IF(AND(MONTH(C1408)&gt;=7,MONTH(C1408)&lt;=9),3,4))))</f>
        <v>1</v>
      </c>
      <c r="D1409" s="75"/>
      <c r="E1409" s="62" t="s">
        <v>2417</v>
      </c>
      <c r="F1409" s="61" t="s">
        <v>11112</v>
      </c>
      <c r="G1409" s="5"/>
      <c r="H1409" s="5"/>
      <c r="I1409" s="5"/>
      <c r="J1409" s="5"/>
    </row>
    <row r="1410" spans="1:10" ht="14.1" customHeight="1" thickBot="1" x14ac:dyDescent="0.25">
      <c r="A1410" s="75"/>
      <c r="B1410" s="62" t="s">
        <v>12942</v>
      </c>
      <c r="C1410" s="71">
        <v>45371</v>
      </c>
      <c r="D1410" s="75"/>
      <c r="E1410" s="62" t="s">
        <v>3073</v>
      </c>
      <c r="F1410" s="61" t="s">
        <v>11112</v>
      </c>
      <c r="G1410" s="5"/>
      <c r="H1410" s="5"/>
      <c r="I1410" s="5"/>
      <c r="J1410" s="5"/>
    </row>
    <row r="1411" spans="1:10" ht="14.1" customHeight="1" thickBot="1" x14ac:dyDescent="0.25">
      <c r="A1411" s="75"/>
      <c r="B1411" s="62" t="s">
        <v>1786</v>
      </c>
      <c r="C1411" s="60">
        <f>IF(C1410="","",IF(AND(MONTH(C1410)&gt;=1,MONTH(C1410)&lt;=3),1,IF(AND(MONTH(C1410)&gt;=4,MONTH(C1410)&lt;=6),2,IF(AND(MONTH(C1410)&gt;=7,MONTH(C1410)&lt;=9),3,4))))</f>
        <v>1</v>
      </c>
      <c r="D1411" s="75"/>
      <c r="E1411" s="62" t="s">
        <v>13192</v>
      </c>
      <c r="F1411" s="61" t="s">
        <v>11112</v>
      </c>
      <c r="G1411" s="5"/>
      <c r="H1411" s="5"/>
      <c r="I1411" s="5"/>
      <c r="J1411" s="5"/>
    </row>
    <row r="1412" spans="1:10" ht="14.1" customHeight="1" thickBot="1" x14ac:dyDescent="0.25">
      <c r="A1412" s="5"/>
      <c r="B1412" s="5"/>
      <c r="C1412" s="5"/>
      <c r="D1412" s="5"/>
      <c r="E1412" s="5"/>
      <c r="F1412" s="5"/>
      <c r="G1412" s="5"/>
      <c r="H1412" s="5"/>
      <c r="I1412" s="5"/>
      <c r="J1412" s="5"/>
    </row>
    <row r="1413" spans="1:10" ht="14.1" customHeight="1" thickBot="1" x14ac:dyDescent="0.25">
      <c r="A1413" s="67" t="s">
        <v>15735</v>
      </c>
      <c r="B1413" s="67" t="s">
        <v>16146</v>
      </c>
      <c r="C1413" s="67" t="s">
        <v>15641</v>
      </c>
      <c r="D1413" s="67" t="s">
        <v>15251</v>
      </c>
      <c r="E1413" s="67" t="s">
        <v>6932</v>
      </c>
      <c r="F1413" s="67" t="s">
        <v>15280</v>
      </c>
      <c r="G1413" s="5"/>
      <c r="H1413" s="5"/>
      <c r="I1413" s="5"/>
      <c r="J1413" s="5"/>
    </row>
    <row r="1414" spans="1:10" ht="13.5" customHeight="1" x14ac:dyDescent="0.2">
      <c r="A1414" s="63">
        <v>80101602</v>
      </c>
      <c r="B1414" s="64" t="str">
        <f ca="1">IFERROR(INDEX(UNSPSCDes,MATCH(INDIRECT(ADDRESS(ROW(),COLUMN()-1,4)),UNSPSCCode,0)),"")</f>
        <v>Estudios regionales o locales para proyectos</v>
      </c>
      <c r="C1414" s="63" t="s">
        <v>1449</v>
      </c>
      <c r="D1414" s="63">
        <v>1</v>
      </c>
      <c r="E1414" s="66">
        <v>1000000</v>
      </c>
      <c r="F1414" s="65">
        <f ca="1">INDIRECT(ADDRESS(ROW(),COLUMN()-2,4))*INDIRECT(ADDRESS(ROW(),COLUMN()-1,4))</f>
        <v>1000000</v>
      </c>
      <c r="G1414" s="5"/>
      <c r="H1414" s="5"/>
      <c r="I1414" s="5"/>
      <c r="J1414" s="5"/>
    </row>
    <row r="1415" spans="1:10" ht="14.1" customHeight="1" x14ac:dyDescent="0.2">
      <c r="A1415" s="5"/>
      <c r="B1415" s="5"/>
      <c r="C1415" s="5"/>
      <c r="D1415" s="5"/>
      <c r="E1415" s="68" t="s">
        <v>12550</v>
      </c>
      <c r="F1415" s="69">
        <f ca="1">SUM(Table39[MONTO TOTAL ESTIMADO])</f>
        <v>1000000</v>
      </c>
      <c r="G1415" s="5"/>
      <c r="H1415" s="5" t="str">
        <f>C1407</f>
        <v>Servicios: Consultorías</v>
      </c>
      <c r="I1415" s="5" t="str">
        <f>E1407</f>
        <v>No</v>
      </c>
      <c r="J1415" s="5" t="str">
        <f>D1407</f>
        <v>Compras Menores</v>
      </c>
    </row>
  </sheetData>
  <protectedRanges>
    <protectedRange sqref="F5:G5" name="Rango3"/>
    <protectedRange sqref="E11:E12" name="Rango2"/>
  </protectedRanges>
  <mergeCells count="190">
    <mergeCell ref="A1375:A1378"/>
    <mergeCell ref="D1375:D1378"/>
    <mergeCell ref="A1386:A1389"/>
    <mergeCell ref="D1386:D1389"/>
    <mergeCell ref="A1397:A1400"/>
    <mergeCell ref="D1397:D1400"/>
    <mergeCell ref="A1327:A1330"/>
    <mergeCell ref="D1327:D1330"/>
    <mergeCell ref="A1338:A1341"/>
    <mergeCell ref="D1338:D1341"/>
    <mergeCell ref="A1349:A1352"/>
    <mergeCell ref="D1349:D1352"/>
    <mergeCell ref="A1360:A1363"/>
    <mergeCell ref="D1360:D1363"/>
    <mergeCell ref="A1304:A1307"/>
    <mergeCell ref="D1304:D1307"/>
    <mergeCell ref="A940:A943"/>
    <mergeCell ref="D940:D943"/>
    <mergeCell ref="A1180:A1183"/>
    <mergeCell ref="D1180:D1183"/>
    <mergeCell ref="A1204:A1207"/>
    <mergeCell ref="D1204:D1207"/>
    <mergeCell ref="A1275:A1278"/>
    <mergeCell ref="D1275:D1278"/>
    <mergeCell ref="A1215:A1218"/>
    <mergeCell ref="D1215:D1218"/>
    <mergeCell ref="A1122:A1125"/>
    <mergeCell ref="D1122:D1125"/>
    <mergeCell ref="A1100:A1103"/>
    <mergeCell ref="D1100:D1103"/>
    <mergeCell ref="A1163:A1166"/>
    <mergeCell ref="D1163:D1166"/>
    <mergeCell ref="A1081:A1084"/>
    <mergeCell ref="D1081:D1084"/>
    <mergeCell ref="A429:A432"/>
    <mergeCell ref="D429:D432"/>
    <mergeCell ref="A447:A450"/>
    <mergeCell ref="D447:D450"/>
    <mergeCell ref="A577:A580"/>
    <mergeCell ref="D577:D580"/>
    <mergeCell ref="A590:A593"/>
    <mergeCell ref="D590:D593"/>
    <mergeCell ref="A530:A533"/>
    <mergeCell ref="D530:D533"/>
    <mergeCell ref="A492:A495"/>
    <mergeCell ref="D492:D495"/>
    <mergeCell ref="A345:A348"/>
    <mergeCell ref="D345:D348"/>
    <mergeCell ref="A280:A283"/>
    <mergeCell ref="D280:D283"/>
    <mergeCell ref="A269:A272"/>
    <mergeCell ref="D269:D272"/>
    <mergeCell ref="A357:A360"/>
    <mergeCell ref="D357:D360"/>
    <mergeCell ref="A369:A372"/>
    <mergeCell ref="D369:D372"/>
    <mergeCell ref="A458:A461"/>
    <mergeCell ref="D458:D461"/>
    <mergeCell ref="A469:A472"/>
    <mergeCell ref="D469:D472"/>
    <mergeCell ref="A380:A383"/>
    <mergeCell ref="D380:D383"/>
    <mergeCell ref="A391:A394"/>
    <mergeCell ref="D391:D394"/>
    <mergeCell ref="A402:A405"/>
    <mergeCell ref="D402:D405"/>
    <mergeCell ref="A415:A418"/>
    <mergeCell ref="D415:D418"/>
    <mergeCell ref="A258:A261"/>
    <mergeCell ref="D258:D261"/>
    <mergeCell ref="A236:A239"/>
    <mergeCell ref="D236:D239"/>
    <mergeCell ref="A291:A294"/>
    <mergeCell ref="D291:D294"/>
    <mergeCell ref="A334:A337"/>
    <mergeCell ref="D334:D337"/>
    <mergeCell ref="A308:A311"/>
    <mergeCell ref="D308:D311"/>
    <mergeCell ref="A323:A326"/>
    <mergeCell ref="D323:D326"/>
    <mergeCell ref="A224:A227"/>
    <mergeCell ref="D224:D227"/>
    <mergeCell ref="A213:A216"/>
    <mergeCell ref="D213:D216"/>
    <mergeCell ref="A202:A205"/>
    <mergeCell ref="D202:D205"/>
    <mergeCell ref="A191:A194"/>
    <mergeCell ref="D191:D194"/>
    <mergeCell ref="A247:A250"/>
    <mergeCell ref="D247:D250"/>
    <mergeCell ref="A180:A183"/>
    <mergeCell ref="D180:D183"/>
    <mergeCell ref="A169:A172"/>
    <mergeCell ref="D169:D172"/>
    <mergeCell ref="A112:A115"/>
    <mergeCell ref="D112:D115"/>
    <mergeCell ref="A123:A126"/>
    <mergeCell ref="D123:D126"/>
    <mergeCell ref="A136:A139"/>
    <mergeCell ref="D136:D139"/>
    <mergeCell ref="A147:A150"/>
    <mergeCell ref="D147:D150"/>
    <mergeCell ref="A158:A161"/>
    <mergeCell ref="D158:D161"/>
    <mergeCell ref="A100:A103"/>
    <mergeCell ref="D100:D103"/>
    <mergeCell ref="A17:A20"/>
    <mergeCell ref="D17:D20"/>
    <mergeCell ref="A1:A4"/>
    <mergeCell ref="E6:F6"/>
    <mergeCell ref="E7:F7"/>
    <mergeCell ref="B2:E2"/>
    <mergeCell ref="B3:E3"/>
    <mergeCell ref="E9:F9"/>
    <mergeCell ref="E8:F8"/>
    <mergeCell ref="E10:F10"/>
    <mergeCell ref="E11:F11"/>
    <mergeCell ref="E12:F12"/>
    <mergeCell ref="A34:A37"/>
    <mergeCell ref="D34:D37"/>
    <mergeCell ref="A45:A48"/>
    <mergeCell ref="D45:D48"/>
    <mergeCell ref="A89:A92"/>
    <mergeCell ref="D89:D92"/>
    <mergeCell ref="A56:A59"/>
    <mergeCell ref="D56:D59"/>
    <mergeCell ref="A67:A70"/>
    <mergeCell ref="D67:D70"/>
    <mergeCell ref="A78:A81"/>
    <mergeCell ref="D78:D81"/>
    <mergeCell ref="A603:A606"/>
    <mergeCell ref="D603:D606"/>
    <mergeCell ref="A848:A851"/>
    <mergeCell ref="D848:D851"/>
    <mergeCell ref="A503:A506"/>
    <mergeCell ref="D503:D506"/>
    <mergeCell ref="A628:A631"/>
    <mergeCell ref="D628:D631"/>
    <mergeCell ref="A640:A643"/>
    <mergeCell ref="D640:D643"/>
    <mergeCell ref="A721:A724"/>
    <mergeCell ref="D721:D724"/>
    <mergeCell ref="A742:A745"/>
    <mergeCell ref="D742:D745"/>
    <mergeCell ref="A756:A759"/>
    <mergeCell ref="D756:D759"/>
    <mergeCell ref="A518:A521"/>
    <mergeCell ref="D518:D521"/>
    <mergeCell ref="A546:A549"/>
    <mergeCell ref="D546:D549"/>
    <mergeCell ref="A558:A561"/>
    <mergeCell ref="D558:D561"/>
    <mergeCell ref="A616:A619"/>
    <mergeCell ref="D616:D619"/>
    <mergeCell ref="A787:A790"/>
    <mergeCell ref="D787:D790"/>
    <mergeCell ref="A653:A656"/>
    <mergeCell ref="D653:D656"/>
    <mergeCell ref="A801:A804"/>
    <mergeCell ref="D801:D804"/>
    <mergeCell ref="A884:A887"/>
    <mergeCell ref="D884:D887"/>
    <mergeCell ref="A812:A815"/>
    <mergeCell ref="D812:D815"/>
    <mergeCell ref="A767:A770"/>
    <mergeCell ref="D767:D770"/>
    <mergeCell ref="A1408:A1411"/>
    <mergeCell ref="D1408:D1411"/>
    <mergeCell ref="A900:A903"/>
    <mergeCell ref="D900:D903"/>
    <mergeCell ref="A986:A989"/>
    <mergeCell ref="D986:D989"/>
    <mergeCell ref="A926:A929"/>
    <mergeCell ref="D926:D929"/>
    <mergeCell ref="A1037:A1040"/>
    <mergeCell ref="D1037:D1040"/>
    <mergeCell ref="A1010:A1013"/>
    <mergeCell ref="D1010:D1013"/>
    <mergeCell ref="A951:A954"/>
    <mergeCell ref="D951:D954"/>
    <mergeCell ref="A962:A965"/>
    <mergeCell ref="D962:D965"/>
    <mergeCell ref="A973:A976"/>
    <mergeCell ref="D973:D976"/>
    <mergeCell ref="A1139:A1142"/>
    <mergeCell ref="D1139:D1142"/>
    <mergeCell ref="A1264:A1267"/>
    <mergeCell ref="D1264:D1267"/>
    <mergeCell ref="A1286:A1289"/>
    <mergeCell ref="D1286:D128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3:E29 D40:E40 D51:E51 D62:E62 D73:E73 D84:E84 D95:E95 D106:E107 D118:E118 D129:E131 D142:E142 D153:E153 D164:E164 D175:E175 D186:E186 D197:E197 D208:E208 D219:E219 D230:E231 D242:E242 D253:E253 D264:E264 D275:E275 D286:E286 D297:E303 D314:E318 D329:E329 D340:E340 D351:E352 D363:E364 D375:E375 D397:E397 D408:E410 D421:E424 D386:E386 D453:E453 D464:E464 D475:E487 D498:E498 D1270:E1270 D524:E525 D536:E541 D552:E553 D564:E572 D583:E585 D596:E598 D609:E611 D622:E623 D634:E635 D646:E648 D659:E716 D727:E737 D748:E751 D762:E762 D773:E782 D793:E796 D807:E807 D818:E843 D854:E879 D890:E895 D992:E1005 D932:E935 D946:E946 D957:E957 D968:E968 D979:E981 D906:E921 D1016:E1032 D1043:E1076 D1087:E1095 D1403:E1403 D1128:E1134 D1145:E1158 D1169:E1175 D1186:E1199 D1210:E1210 D509:E513 D1281:E1281 D1292:E1299 D1310:E1322 D435:E442 D1333:E1333 D1344:E1344 D1355:E1355 D1366:E1370 D1381:E1381 D1392:E1392 D1106:E1117 D1221:E1259 D1414:E1414" xr:uid="{00000000-0002-0000-0100-000003000000}">
      <formula1>0</formula1>
    </dataValidation>
    <dataValidation type="list" allowBlank="1" showInputMessage="1" showErrorMessage="1" sqref="C23:C29 C40 C51 C62 C73 C84 C95 C106:C107 C118 C129:C131 C142 C153 C164 C175 C186 C197 C208 C219 C230:C231 C242 C253 C264 C275 C286 C297:C303 C314:C318 C329 C340 C351:C352 C363:C364 C375 C397 C408:C410 C421:C424 C386 C453 C464 C475:C487 C498 C1270 C524:C525 C536:C541 C552:C553 C564:C572 C583:C585 C596:C598 C609:C611 C622:C623 C634:C635 C646:C648 C659:C716 C727:C737 C748:C751 C762 C773:C782 C793:C796 C807 C818:C843 C854:C879 C890:C895 C992:C1005 C932:C935 C946 C957 C968 C979:C981 C906:C921 C1016:C1032 C1043:C1076 C1087:C1095 C1403 C1128:C1134 C1145:C1158 C1169:C1175 C1186:C1199 C1210 C509:C513 C1281 C1292:C1299 C1310:C1322 C435:C442 C1333 C1344 C1355 C1366:C1370 C1381 C1392 C1106:C1117 C1221:C1259 C1414" xr:uid="{00000000-0002-0000-0100-000004000000}">
      <formula1>UnidadesList</formula1>
    </dataValidation>
    <dataValidation type="whole" operator="greaterThan" allowBlank="1" showInputMessage="1" showErrorMessage="1" sqref="A23:A29 A40 A51 A62 A73 A84 A95 A106:A107 A118 A129:A131 A142 A153 A164 A175 A186 A197 A208 A219 A230:A231 A242 A253 A264 A275 A286 A297:A303 A314:A318 A329 A340 A351:A352 A363:A364 A375 A397 A408:A410 A421:A424 A386 A453 A464 A475:A487 A498 A1270 A524:A525 A536:A541 A552:A553 A564:A572 A583:A585 A596:A598 A609:A611 A622:A623 A634:A635 A646:A648 A659:A716 A727:A737 A748:A751 A762 A773:A782 A793:A796 A807 A818:A843 A854:A879 A890:A895 A992:A1005 A932:A935 A946 A957 A968 A979:A981 A906:A921 A1016:A1032 A1043:A1076 A1087:A1095 A1403 A1128:A1134 A1145:A1158 A1169:A1175 A1186:A1199 A1210 A509:A513 A1281 A1292:A1299 A1310:A1322 A435:A442 A1333 A1344 A1355 A1366:A1370 A1381 A1392 A1106:A1117 A1221:A1259 A1414" xr:uid="{00000000-0002-0000-0100-000005000000}">
      <formula1>0</formula1>
    </dataValidation>
    <dataValidation type="list" allowBlank="1" showInputMessage="1" showErrorMessage="1" sqref="F20 F37 F48 F59 F70 F81 F92 F103 F115 F126 F139 F150 F161 F172 F183 F194 F205 F216 F227 F239 F250 F261 F272 F283 F294 F311 F326 F337 F348 F360 F372 F383 F394 F405 F418 F432 F450 F461 F472 F495 F506 F521 F533 F549 F561 F580 F593 F606 F619 F631 F643 F656 F724 F745 F759 F770 F790 F804 F815 F851 F887 F903 F929 F943 F954 F965 F976 F989 F1013 F1040 F1084 F1103 F1125 F1142 F1166 F1183 F1207 F1218 F1267 F1278 F1289 F1307 F1330 F1341 F1352 F1363 F1378 F1389 F1400 F1411" xr:uid="{00000000-0002-0000-0100-000006000000}">
      <formula1>OFFSET(MunicipioStart,MATCH(INDIRECT(ADDRESS(ROW()-1,COLUMN(),4)),MunicipioColumn,0)-1,1,COUNTIF(MunicipioColumn,INDIRECT(ADDRESS(ROW()-1,COLUMN(),4))),1)</formula1>
    </dataValidation>
    <dataValidation type="list" allowBlank="1" showInputMessage="1" showErrorMessage="1" sqref="F19 F36 F47 F58 F69 F80 F91 F102 F114 F125 F138 F149 F160 F171 F182 F193 F204 F215 F226 F238 F249 F260 F271 F282 F293 F310 F325 F336 F347 F359 F371 F382 F393 F404 F417 F431 F449 F460 F471 F494 F505 F520 F532 F548 F560 F579 F592 F605 F618 F630 F642 F655 F723 F744 F758 F769 F789 F803 F814 F850 F886 F902 F928 F942 F953 F964 F975 F988 F1012 F1039 F1083 F1102 F1124 F1141 F1165 F1182 F1206 F1217 F1266 F1277 F1288 F1306 F1329 F1340 F1351 F1362 F1377 F1388 F1399 F141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35 F46 F57 F68 F79 F90 F101 F113 F124 F137 F148 F159 F170 F181 F192 F203 F214 F225 F237 F248 F259 F270 F281 F292 F309 F324 F335 F346 F358 F370 F381 F392 F403 F416 F430 F448 F459 F470 F493 F504 F519 F531 F547 F559 F578 F591 F604 F617 F629 F641 F654 F722 F743 F757 F768 F788 F802 F813 F849 F885 F901 F927 F941 F952 F963 F974 F987 F1011 F1038 F1082 F1101 F1123 F1140 F1164 F1181 F1205 F1216 F1265 F1276 F1287 F1305 F1328 F1339 F1350 F1361 F1376 F1387 F1398 F1409" xr:uid="{00000000-0002-0000-0100-000008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34 F45 F56 F67 F78 F89 F100 F112 F123 F136 F147 F158 F169 F180 F191 F202 F213 F224 F236 F247 F258 F269 F280 F291 F308 F323 F334 F345 F357 F369 F380 F391 F402 F415 F429 F447 F458 F469 F492 F503 F518 F530 F546 F558 F577 F590 F603 F616 F628 F640 F653 F721 F742 F756 F767 F787 F801 F812 F848 F884 F900 F926 F940 F951 F962 F973 F986 F1010 F1037 F1081 F1100 F1122 F1139 F1163 F1180 F1204 F1215 F1264 F1275 F1286 F1304 F1327 F1338 F1349 F1360 F1375 F1386 F1397 F1408" xr:uid="{00000000-0002-0000-0100-000009000000}">
      <formula1>IF(INDIRECT(ADDRESS(ROW()+1,COLUMN(),4))="",RegionList,INDEX(RegionColumn,MATCH(INDIRECT(ADDRESS(ROW()+1,COLUMN(),4)),ProvinciaList,0)))</formula1>
    </dataValidation>
    <dataValidation type="date" operator="greaterThanOrEqual" allowBlank="1" showInputMessage="1" showErrorMessage="1" sqref="C19 C36 C47 C58 C69 C80 C91 C102 C114 C125 C138 C149 C160 C171 C182 C193 C204 C215 C226 C238 C249 C260 C271 C282 C293 C310 C325 C336 C347 C359 C371 C382 C393 C404 C417 C431 C449 C460 C471 C494 C505 C520 C532 C548 C560 C579 C592 C605 C618 C630 C642 C655 C723 C744 C758 C769 C789 C803 C814 C850 C886 C902 C928 C942 C953 C964 C975 C988 C1012 C1039 C1083 C1102 C1124 C1141 C1165 C1182 C1206 C1217 C1266 C1277 C1288 C1306 C1329 C1340 C1351 C1362 C1377 C1388 C1399 C1410" xr:uid="{00000000-0002-0000-0100-00000A000000}">
      <formula1>C17</formula1>
    </dataValidation>
    <dataValidation type="date" operator="lessThanOrEqual" allowBlank="1" showInputMessage="1" showErrorMessage="1" sqref="C17 C34 C45 C56 C67 C78 C89 C100 C112 C123 C136 A135 C147 C158 C169 C180 C191 C202 C213 C224 C236 C247 C258 C269 C280 C291 C308 C323 C334 C345 C357 C369 C380 C391 C402 C415 C429 C447 C458 C469 C492 C503 C518 C530 C546 C558 C577 C590 C603 C616 C628 C640 C653 C721 C742 C756 C767 C787 C801 C812 C848 C884 C900 C926 C940 C951 C962 C973 C986 C1010 C1037 C1081 C1100 C1122 C1139 C1163 C1180 C1204 C1215 C1264 C1275 C1286 C1304 C1327 C1338 C1349 C1360 C1375 C1386 C1397 C1408" xr:uid="{00000000-0002-0000-0100-00000B000000}">
      <formula1>A19</formula1>
    </dataValidation>
  </dataValidations>
  <pageMargins left="0.25" right="0.25" top="0.75" bottom="0.75" header="0.3" footer="0.3"/>
  <pageSetup scale="5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1418</xdr:row>
                    <xdr:rowOff>0</xdr:rowOff>
                  </from>
                  <to>
                    <xdr:col>1</xdr:col>
                    <xdr:colOff>457200</xdr:colOff>
                    <xdr:row>1419</xdr:row>
                    <xdr:rowOff>161925</xdr:rowOff>
                  </to>
                </anchor>
              </controlPr>
            </control>
          </mc:Choice>
        </mc:AlternateContent>
        <mc:AlternateContent xmlns:mc="http://schemas.openxmlformats.org/markup-compatibility/2006">
          <mc:Choice Requires="x14">
            <control shapeId="41866" r:id="rId5" name="Button 8074">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41867" r:id="rId6" name="Button 8075">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41868" r:id="rId7" name="Button 8076">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41869" r:id="rId8" name="Button 807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41870" r:id="rId9" name="Button 807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41871" r:id="rId10" name="Button 807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41872" r:id="rId11" name="Button 808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41873" r:id="rId12" name="Button 808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41874" r:id="rId13" name="Button 808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41897" r:id="rId14" name="Button 8105">
              <controlPr locked="0" defaultSize="0" print="0" autoFill="0" autoPict="0" macro="[0]!Sheet1.InsertNewTabl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41898" r:id="rId15" name="Button 810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41899" r:id="rId16" name="Button 8107">
              <controlPr locked="0" defaultSize="0" print="0" autoFill="0" autoPict="0" macro="[0]!Sheet1.deleteProcedure">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41919" r:id="rId17" name="Button 8127">
              <controlPr locked="0" defaultSize="0" print="0" autoFill="0" autoPict="0" macro="[0]!Sheet1.InsertNewTabl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41920" r:id="rId18" name="Button 8128">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41921" r:id="rId19" name="Button 8129">
              <controlPr locked="0" defaultSize="0" print="0" autoFill="0" autoPict="0" macro="[0]!Sheet1.deleteProcedure">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41941" r:id="rId20" name="Button 8149">
              <controlPr locked="0" defaultSize="0" print="0" autoFill="0" autoPict="0" macro="[0]!Sheet1.InsertNewTabl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41942" r:id="rId21" name="Button 8150">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41943" r:id="rId22" name="Button 8151">
              <controlPr locked="0" defaultSize="0" print="0" autoFill="0" autoPict="0" macro="[0]!Sheet1.deleteProcedure">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41964" r:id="rId23" name="Button 8172">
              <controlPr locked="0" defaultSize="0" print="0" autoFill="0" autoPict="0" macro="[0]!Sheet1.InsertNewTabl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41965" r:id="rId24" name="Button 8173">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41966" r:id="rId25" name="Button 8174">
              <controlPr locked="0" defaultSize="0" print="0" autoFill="0" autoPict="0" macro="[0]!Sheet1.deleteProcedure">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46081" r:id="rId26" name="Button 8193">
              <controlPr locked="0" defaultSize="0" print="0" autoFill="0" autoPict="0" macro="[0]!Sheet1.InsertNewTabl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46082" r:id="rId27" name="Button 819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46083" r:id="rId28" name="Button 8195">
              <controlPr locked="0" defaultSize="0" print="0" autoFill="0" autoPict="0" macro="[0]!Sheet1.deleteProcedure">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46127" r:id="rId29" name="Button 8239">
              <controlPr locked="0" defaultSize="0" print="0" autoFill="0" autoPict="0" macro="[0]!Sheet1.InsertNewTabl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46128" r:id="rId30" name="Button 8240">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46129" r:id="rId31" name="Button 8241">
              <controlPr locked="0" defaultSize="0" print="0" autoFill="0" autoPict="0" macro="[0]!Sheet1.deleteProcedure">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46171" r:id="rId32" name="Button 8283">
              <controlPr locked="0" defaultSize="0" print="0" autoFill="0" autoPict="0" macro="[0]!Sheet1.InsertNewTabl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46172" r:id="rId33" name="Button 8284">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46173" r:id="rId34" name="Button 8285">
              <controlPr locked="0" defaultSize="0" print="0" autoFill="0" autoPict="0" macro="[0]!Sheet1.deleteProcedure">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46174" r:id="rId35" name="Button 8286">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46193" r:id="rId36" name="Button 8305">
              <controlPr locked="0" defaultSize="0" print="0" autoFill="0" autoPict="0" macro="[0]!Sheet1.InsertNewTabl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46194" r:id="rId37" name="Button 830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46195" r:id="rId38" name="Button 8307">
              <controlPr locked="0" defaultSize="0" print="0" autoFill="0" autoPict="0" macro="[0]!Sheet1.deleteProcedure">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46215" r:id="rId39" name="Button 8327">
              <controlPr locked="0" defaultSize="0" print="0" autoFill="0" autoPict="0" macro="[0]!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46216" r:id="rId40" name="Button 8328">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46217" r:id="rId41" name="Button 8329">
              <controlPr locked="0" defaultSize="0" print="0" autoFill="0" autoPict="0" macro="[0]!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46218" r:id="rId42" name="Button 8330">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46219" r:id="rId43" name="Button 8331">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46238" r:id="rId44" name="Button 8350">
              <controlPr locked="0" defaultSize="0" print="0" autoFill="0" autoPict="0" macro="[0]!Sheet1.InsertNewTabl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46239" r:id="rId45" name="Button 8351">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46240" r:id="rId46" name="Button 8352">
              <controlPr locked="0" defaultSize="0" print="0" autoFill="0" autoPict="0" macro="[0]!Sheet1.deleteProcedure">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46270" r:id="rId47" name="Button 8382">
              <controlPr locked="0" defaultSize="0" print="0" autoFill="0" autoPict="0" macro="[0]!Sheet1.InsertNewTabl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46271" r:id="rId48" name="Button 838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46272" r:id="rId49" name="Button 8384">
              <controlPr locked="0" defaultSize="0" print="0" autoFill="0" autoPict="0" macro="[0]!Sheet1.deleteProcedure">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46292" r:id="rId50" name="Button 8404">
              <controlPr locked="0" defaultSize="0" print="0" autoFill="0" autoPict="0" macro="[0]!Sheet1.InsertNewTabl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46293" r:id="rId51" name="Button 840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46294" r:id="rId52" name="Button 8406">
              <controlPr locked="0" defaultSize="0" print="0" autoFill="0" autoPict="0" macro="[0]!Sheet1.deleteProcedure">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46357" r:id="rId53" name="Button 8469">
              <controlPr locked="0" defaultSize="0" print="0" autoFill="0" autoPict="0" macro="[0]!Sheet1.InsertNewTabl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46358" r:id="rId54" name="Button 8470">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46359" r:id="rId55" name="Button 8471">
              <controlPr locked="0" defaultSize="0" print="0" autoFill="0" autoPict="0" macro="[0]!Sheet1.deleteProcedure">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46422" r:id="rId56" name="Button 8534">
              <controlPr locked="0" defaultSize="0" print="0" autoFill="0" autoPict="0" macro="[0]!Sheet1.InsertNewTabl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46423" r:id="rId57" name="Button 8535">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46424" r:id="rId58" name="Button 8536">
              <controlPr locked="0" defaultSize="0" print="0" autoFill="0" autoPict="0" macro="[0]!Sheet1.deleteProcedure">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46489" r:id="rId59" name="Button 8601">
              <controlPr locked="0" defaultSize="0" print="0" autoFill="0" autoPict="0" macro="[0]!Sheet1.InsertNewTabl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46490" r:id="rId60" name="Button 8602">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46491" r:id="rId61" name="Button 8603">
              <controlPr locked="0" defaultSize="0" print="0" autoFill="0" autoPict="0" macro="[0]!Sheet1.deleteProcedure">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46552" r:id="rId62" name="Button 8664">
              <controlPr locked="0" defaultSize="0" print="0" autoFill="0" autoPict="0" macro="[0]!Sheet1.InsertNewTabl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46553" r:id="rId63" name="Button 8665">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46554" r:id="rId64" name="Button 8666">
              <controlPr locked="0" defaultSize="0" print="0" autoFill="0" autoPict="0" macro="[0]!Sheet1.deleteProcedure">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46617" r:id="rId65" name="Button 8729">
              <controlPr locked="0" defaultSize="0" print="0" autoFill="0" autoPict="0" macro="[0]!Sheet1.InsertNewTabl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46618" r:id="rId66" name="Button 8730">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46619" r:id="rId67" name="Button 8731">
              <controlPr locked="0" defaultSize="0" print="0" autoFill="0" autoPict="0" macro="[0]!Sheet1.deleteProcedure">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46683" r:id="rId68" name="Button 8795">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46684" r:id="rId69" name="Button 879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46685" r:id="rId70" name="Button 8797">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46686" r:id="rId71" name="Button 8798">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46798" r:id="rId72" name="Button 8910">
              <controlPr locked="0" defaultSize="0" print="0" autoFill="0" autoPict="0" macro="[0]!Sheet1.InsertNewTabl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46799" r:id="rId73" name="Button 8911">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46800" r:id="rId74" name="Button 8912">
              <controlPr locked="0" defaultSize="0" print="0" autoFill="0" autoPict="0" macro="[0]!Sheet1.deleteProcedure">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46862" r:id="rId75" name="Button 8974">
              <controlPr locked="0" defaultSize="0" print="0" autoFill="0" autoPict="0" macro="[0]!Sheet1.InsertNewTabl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46863" r:id="rId76" name="Button 897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46864" r:id="rId77" name="Button 8976">
              <controlPr locked="0" defaultSize="0" print="0" autoFill="0" autoPict="0" macro="[0]!Sheet1.deleteProcedure">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46883" r:id="rId78" name="Button 8995">
              <controlPr locked="0" defaultSize="0" print="0" autoFill="0" autoPict="0" macro="[0]!Sheet1.InsertNewTabl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46884" r:id="rId79" name="Button 8996">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46885" r:id="rId80" name="Button 8997">
              <controlPr locked="0" defaultSize="0" print="0" autoFill="0" autoPict="0" macro="[0]!Sheet1.deleteProcedure">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46947" r:id="rId81" name="Button 9059">
              <controlPr locked="0" defaultSize="0" print="0" autoFill="0" autoPict="0" macro="[0]!Sheet1.InsertNewTabl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46948" r:id="rId82" name="Button 9060">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46949" r:id="rId83" name="Button 9061">
              <controlPr locked="0" defaultSize="0" print="0" autoFill="0" autoPict="0" macro="[0]!Sheet1.deleteProcedure">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47011" r:id="rId84" name="Button 9123">
              <controlPr locked="0" defaultSize="0" print="0" autoFill="0" autoPict="0" macro="[0]!Sheet1.InsertNewTabl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47012" r:id="rId85" name="Button 9124">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47013" r:id="rId86" name="Button 9125">
              <controlPr locked="0" defaultSize="0" print="0" autoFill="0" autoPict="0" macro="[0]!Sheet1.deleteProcedure">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47075" r:id="rId87" name="Button 9187">
              <controlPr locked="0" defaultSize="0" print="0" autoFill="0" autoPict="0" macro="[0]!Sheet1.InsertNewTabl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47076" r:id="rId88" name="Button 918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47077" r:id="rId89" name="Button 9189">
              <controlPr locked="0" defaultSize="0" print="0" autoFill="0" autoPict="0" macro="[0]!Sheet1.deleteProcedure">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47078" r:id="rId90" name="Button 9190">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47079" r:id="rId91" name="Button 9191">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47080" r:id="rId92" name="Button 9192">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47081" r:id="rId93" name="Button 919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47082" r:id="rId94" name="Button 9194">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47083" r:id="rId95" name="Button 919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51223" r:id="rId96" name="Button 9239">
              <controlPr locked="0" defaultSize="0" print="0" autoFill="0" autoPict="0" macro="[0]!Sheet1.InsertNewTabl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51224" r:id="rId97" name="Button 924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51225" r:id="rId98" name="Button 9241">
              <controlPr locked="0" defaultSize="0" print="0" autoFill="0" autoPict="0" macro="[0]!Sheet1.deleteProcedure">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51226" r:id="rId99" name="Button 9242">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51227" r:id="rId100" name="Button 9243">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51228" r:id="rId101" name="Button 9244">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51229" r:id="rId102" name="Button 9245">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51250" r:id="rId103" name="Button 9266">
              <controlPr locked="0" defaultSize="0" print="0" autoFill="0" autoPict="0" macro="[0]!Sheet1.InsertNewTabl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51251" r:id="rId104" name="Button 9267">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51252" r:id="rId105" name="Button 9268">
              <controlPr locked="0" defaultSize="0" print="0" autoFill="0" autoPict="0" macro="[0]!Sheet1.deleteProcedure">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51272" r:id="rId106" name="Button 9288">
              <controlPr locked="0" defaultSize="0" print="0" autoFill="0" autoPict="0" macro="[0]!Sheet1.InsertNewTabl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51273" r:id="rId107" name="Button 9289">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51274" r:id="rId108" name="Button 9290">
              <controlPr locked="0" defaultSize="0" print="0" autoFill="0" autoPict="0" macro="[0]!Sheet1.deleteProcedure">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51295" r:id="rId109" name="Button 9311">
              <controlPr locked="0" defaultSize="0" print="0" autoFill="0" autoPict="0" macro="[0]!Sheet1.InsertNewTabl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51296" r:id="rId110" name="Button 9312">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51297" r:id="rId111" name="Button 9313">
              <controlPr locked="0" defaultSize="0" print="0" autoFill="0" autoPict="0" macro="[0]!Sheet1.deleteProcedure">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51298" r:id="rId112" name="Button 9314">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51318" r:id="rId113" name="Button 9334">
              <controlPr locked="0" defaultSize="0" print="0" autoFill="0" autoPict="0" macro="[0]!Sheet1.InsertNewTabl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51319" r:id="rId114" name="Button 9335">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51320" r:id="rId115" name="Button 9336">
              <controlPr locked="0" defaultSize="0" print="0" autoFill="0" autoPict="0" macro="[0]!Sheet1.deleteProcedure">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51321" r:id="rId116" name="Button 9337">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51408" r:id="rId117" name="Button 9424">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51409" r:id="rId118" name="Button 942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51410" r:id="rId119" name="Button 9426">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51451" r:id="rId120" name="Button 9467">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51453" r:id="rId121" name="Button 9469">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51454" r:id="rId122" name="Button 947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51474" r:id="rId123" name="Button 9490">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51475" r:id="rId124" name="Button 9491">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51476" r:id="rId125" name="Button 9492">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51497" r:id="rId126" name="Button 9513">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51498" r:id="rId127" name="Button 951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51499" r:id="rId128" name="Button 9515">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51500" r:id="rId129" name="Button 951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51501" r:id="rId130" name="Button 951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51522" r:id="rId131" name="Button 9538">
              <controlPr locked="0" defaultSize="0" print="0" autoFill="0" autoPict="0" macro="[0]!Sheet1.InsertNewTabl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51523" r:id="rId132" name="Button 9539">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51524" r:id="rId133" name="Button 9540">
              <controlPr locked="0" defaultSize="0" print="0" autoFill="0" autoPict="0" macro="[0]!Sheet1.deleteProcedure">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51525" r:id="rId134" name="Button 9541">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51526" r:id="rId135" name="Button 954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51527" r:id="rId136" name="Button 9543">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51547" r:id="rId137" name="Button 9563">
              <controlPr locked="0" defaultSize="0" print="0" autoFill="0" autoPict="0" macro="[0]!Sheet1.InsertNewTabl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51548" r:id="rId138" name="Button 9564">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51549" r:id="rId139" name="Button 9565">
              <controlPr locked="0" defaultSize="0" print="0" autoFill="0" autoPict="0" macro="[0]!Sheet1.deleteProcedure">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51550" r:id="rId140" name="Button 9566">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51551" r:id="rId141" name="Button 9567">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51595" r:id="rId142" name="Button 9611">
              <controlPr locked="0" defaultSize="0" print="0" autoFill="0" autoPict="0" macro="[0]!Sheet1.InsertNewTabl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51596" r:id="rId143" name="Button 9612">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51597" r:id="rId144" name="Button 9613">
              <controlPr locked="0" defaultSize="0" print="0" autoFill="0" autoPict="0" macro="[0]!Sheet1.deleteProcedure">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51640" r:id="rId145" name="Button 9656">
              <controlPr locked="0" defaultSize="0" print="0" autoFill="0" autoPict="0" macro="[0]!Sheet1.InsertNewTabl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51641" r:id="rId146" name="Button 9657">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51642" r:id="rId147" name="Button 9658">
              <controlPr locked="0" defaultSize="0" print="0" autoFill="0" autoPict="0" macro="[0]!Sheet1.deleteProcedure">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51661" r:id="rId148" name="Button 9677">
              <controlPr locked="0" defaultSize="0" print="0" autoFill="0" autoPict="0" macro="[0]!Sheet1.InsertNewTabl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51662" r:id="rId149" name="Button 9678">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51663" r:id="rId150" name="Button 9679">
              <controlPr locked="0" defaultSize="0" print="0" autoFill="0" autoPict="0" macro="[0]!Sheet1.deleteProcedure">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51664" r:id="rId151" name="Button 9680">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51665" r:id="rId152" name="Button 9681">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51666" r:id="rId153" name="Button 9682">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51667" r:id="rId154" name="Button 9683">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51668" r:id="rId155" name="Button 9684">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51669" r:id="rId156" name="Button 968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51670" r:id="rId157" name="Button 968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51671" r:id="rId158" name="Button 9687">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51672" r:id="rId159" name="Button 9688">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51673" r:id="rId160" name="Button 968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51674" r:id="rId161" name="Button 969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51675" r:id="rId162" name="Button 969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51809" r:id="rId163" name="Button 9825">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51810" r:id="rId164" name="Button 9826">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51811" r:id="rId165" name="Button 9827">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51831" r:id="rId166" name="Button 9847">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51832" r:id="rId167" name="Button 9848">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51833" r:id="rId168" name="Button 9849">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51834" r:id="rId169" name="Button 9850">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51835" r:id="rId170" name="Button 985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51966" r:id="rId171" name="Button 9982">
              <controlPr locked="0" defaultSize="0" print="0" autoFill="0" autoPict="0" macro="[0]!Sheet1.InsertNewTabl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51967" r:id="rId172" name="Button 998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51968" r:id="rId173" name="Button 9984">
              <controlPr locked="0" defaultSize="0" print="0" autoFill="0" autoPict="0" macro="[0]!Sheet1.deleteProcedure">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51969" r:id="rId174" name="Button 9985">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52010" r:id="rId175" name="Button 10026">
              <controlPr locked="0" defaultSize="0" print="0" autoFill="0" autoPict="0" macro="[0]!Sheet1.InsertNewTabl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52011" r:id="rId176" name="Button 10027">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52012" r:id="rId177" name="Button 10028">
              <controlPr locked="0" defaultSize="0" print="0" autoFill="0" autoPict="0" macro="[0]!Sheet1.deleteProcedure">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52013" r:id="rId178" name="Button 10029">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52014" r:id="rId179" name="Button 10030">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52015" r:id="rId180" name="Button 10031">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52016" r:id="rId181" name="Button 10032">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52017" r:id="rId182" name="Button 10033">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52038" r:id="rId183" name="Button 10054">
              <controlPr locked="0" defaultSize="0" print="0" autoFill="0" autoPict="0" macro="[0]!Sheet1.InsertNewTabl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52039" r:id="rId184" name="Button 10055">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52040" r:id="rId185" name="Button 10056">
              <controlPr locked="0" defaultSize="0" print="0" autoFill="0" autoPict="0" macro="[0]!Sheet1.deleteProcedure">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52041" r:id="rId186" name="Button 1005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52060" r:id="rId187" name="Button 10076">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52061" r:id="rId188" name="Button 10077">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52062" r:id="rId189" name="Button 10078">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52063" r:id="rId190" name="Button 1007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52064" r:id="rId191" name="Button 1008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52065" r:id="rId192" name="Button 1008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52066" r:id="rId193" name="Button 10082">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52067" r:id="rId194" name="Button 1008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52068" r:id="rId195" name="Button 10084">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52069" r:id="rId196" name="Button 10085">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52070" r:id="rId197" name="Button 10086">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52090" r:id="rId198" name="Button 10106">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52091" r:id="rId199" name="Button 10107">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52092" r:id="rId200" name="Button 10108">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52093" r:id="rId201" name="Button 10109">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52094" r:id="rId202" name="Button 10110">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52114" r:id="rId203" name="Button 10130">
              <controlPr locked="0" defaultSize="0" print="0" autoFill="0" autoPict="0" macro="[0]!Sheet1.InsertNewTabl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52115" r:id="rId204" name="Button 1013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52116" r:id="rId205" name="Button 10132">
              <controlPr locked="0" defaultSize="0" print="0" autoFill="0" autoPict="0" macro="[0]!Sheet1.deleteProcedure">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52117" r:id="rId206" name="Button 1013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52118" r:id="rId207" name="Button 1013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52137" r:id="rId208" name="Button 10153">
              <controlPr locked="0" defaultSize="0" print="0" autoFill="0" autoPict="0" macro="[0]!Sheet1.InsertNewTabl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52138" r:id="rId209" name="Button 10154">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52139" r:id="rId210" name="Button 10155">
              <controlPr locked="0" defaultSize="0" print="0" autoFill="0" autoPict="0" macro="[0]!Sheet1.deleteProcedure">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52140" r:id="rId211" name="Button 1015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52141" r:id="rId212" name="Button 1015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52183" r:id="rId213" name="Button 10199">
              <controlPr locked="0" defaultSize="0" print="0" autoFill="0" autoPict="0" macro="[0]!Sheet1.InsertNewTabl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52184" r:id="rId214" name="Button 10200">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52185" r:id="rId215" name="Button 10201">
              <controlPr locked="0" defaultSize="0" print="0" autoFill="0" autoPict="0" macro="[0]!Sheet1.deleteProcedure">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52186" r:id="rId216" name="Button 10202">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52206" r:id="rId217" name="Button 10222">
              <controlPr locked="0" defaultSize="0" print="0" autoFill="0" autoPict="0" macro="[0]!Sheet1.InsertNewTabl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52207" r:id="rId218" name="Button 10223">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52208" r:id="rId219" name="Button 10224">
              <controlPr locked="0" defaultSize="0" print="0" autoFill="0" autoPict="0" macro="[0]!Sheet1.deleteProcedure">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52209" r:id="rId220" name="Button 10225">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56324" r:id="rId221" name="Button 10244">
              <controlPr locked="0" defaultSize="0" print="0" autoFill="0" autoPict="0" macro="[0]!Sheet1.InsertNewTabl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56325" r:id="rId222" name="Button 10245">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56326" r:id="rId223" name="Button 10246">
              <controlPr locked="0" defaultSize="0" print="0" autoFill="0" autoPict="0" macro="[0]!Sheet1.deleteProcedure">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56327" r:id="rId224" name="Button 10247">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56328" r:id="rId225" name="Button 10248">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56393" r:id="rId226" name="Button 10313">
              <controlPr locked="0" defaultSize="0" print="0" autoFill="0" autoPict="0" macro="[0]!Sheet1.InsertNewTabl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56394" r:id="rId227" name="Button 10314">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56395" r:id="rId228" name="Button 10315">
              <controlPr locked="0" defaultSize="0" print="0" autoFill="0" autoPict="0" macro="[0]!Sheet1.deleteProcedure">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56396" r:id="rId229" name="Button 10316">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56397" r:id="rId230" name="Button 10317">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56398" r:id="rId231" name="Button 10318">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56399" r:id="rId232" name="Button 10319">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56400" r:id="rId233" name="Button 10320">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56401" r:id="rId234" name="Button 10321">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56402" r:id="rId235" name="Button 10322">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56403" r:id="rId236" name="Button 10323">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56404" r:id="rId237" name="Button 10324">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56405" r:id="rId238" name="Button 1032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56406" r:id="rId239" name="Button 10326">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56407" r:id="rId240" name="Button 10327">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56408" r:id="rId241" name="Button 1032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56409" r:id="rId242" name="Button 1032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56410" r:id="rId243" name="Button 1033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56411" r:id="rId244" name="Button 1033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56412" r:id="rId245" name="Button 10332">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56413" r:id="rId246" name="Button 1033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56414" r:id="rId247" name="Button 10334">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56415" r:id="rId248" name="Button 10335">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56416" r:id="rId249" name="Button 10336">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56417" r:id="rId250" name="Button 10337">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56418" r:id="rId251" name="Button 10338">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56419" r:id="rId252" name="Button 10339">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56420" r:id="rId253" name="Button 1034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56421" r:id="rId254" name="Button 10341">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56422" r:id="rId255" name="Button 10342">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56423" r:id="rId256" name="Button 10343">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56424" r:id="rId257" name="Button 10344">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56425" r:id="rId258" name="Button 1034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56426" r:id="rId259" name="Button 10346">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56427" r:id="rId260" name="Button 1034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56428" r:id="rId261" name="Button 1034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56429" r:id="rId262" name="Button 1034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56430" r:id="rId263" name="Button 1035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56431" r:id="rId264" name="Button 1035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56432" r:id="rId265" name="Button 1035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56433" r:id="rId266" name="Button 1035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56434" r:id="rId267" name="Button 1035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56435" r:id="rId268" name="Button 10355">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56436" r:id="rId269" name="Button 10356">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56437" r:id="rId270" name="Button 1035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56438" r:id="rId271" name="Button 1035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56439" r:id="rId272" name="Button 1035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56440" r:id="rId273" name="Button 1036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56441" r:id="rId274" name="Button 1036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56442" r:id="rId275" name="Button 1036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56443" r:id="rId276" name="Button 1036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56444" r:id="rId277" name="Button 1036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56445" r:id="rId278" name="Button 1036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56446" r:id="rId279" name="Button 1036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56447" r:id="rId280" name="Button 1036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56448" r:id="rId281" name="Button 1036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56449" r:id="rId282" name="Button 10369">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56450" r:id="rId283" name="Button 10370">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56451" r:id="rId284" name="Button 10371">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56452" r:id="rId285" name="Button 10372">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56505" r:id="rId286" name="Button 10425">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56506" r:id="rId287" name="Button 1042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56507" r:id="rId288" name="Button 10427">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56508" r:id="rId289" name="Button 10428">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56509" r:id="rId290" name="Button 10429">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56510" r:id="rId291" name="Button 10430">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56511" r:id="rId292" name="Button 10431">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56512" r:id="rId293" name="Button 10432">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56513" r:id="rId294" name="Button 10433">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56514" r:id="rId295" name="Button 10434">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56516" r:id="rId296" name="Button 10436">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56517" r:id="rId297" name="Button 10437">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56518" r:id="rId298" name="Button 10438">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56540" r:id="rId299" name="Button 10460">
              <controlPr locked="0" defaultSize="0" print="0" autoFill="0" autoPict="0" macro="[0]!Sheet1.InsertNewTabl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56541" r:id="rId300" name="Button 10461">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56542" r:id="rId301" name="Button 10462">
              <controlPr locked="0" defaultSize="0" print="0" autoFill="0" autoPict="0" macro="[0]!Sheet1.deleteProcedure">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56543" r:id="rId302" name="Button 1046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56544" r:id="rId303" name="Button 10464">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56545" r:id="rId304" name="Button 10465">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56565" r:id="rId305" name="Button 10485">
              <controlPr locked="0" defaultSize="0" print="0" autoFill="0" autoPict="0" macro="[0]!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56566" r:id="rId306" name="Button 10486">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56567" r:id="rId307" name="Button 10487">
              <controlPr locked="0" defaultSize="0" print="0" autoFill="0" autoPict="0" macro="[0]!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56588" r:id="rId308" name="Button 10508">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56589" r:id="rId309" name="Button 10509">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56590" r:id="rId310" name="Button 10510">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56591" r:id="rId311" name="Button 10511">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56592" r:id="rId312" name="Button 10512">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56593" r:id="rId313" name="Button 1051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56594" r:id="rId314" name="Button 1051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56595" r:id="rId315" name="Button 1051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56596" r:id="rId316" name="Button 1051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56597" r:id="rId317" name="Button 10517">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56598" r:id="rId318" name="Button 10518">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56599" r:id="rId319" name="Button 10519">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56620" r:id="rId320" name="Button 10540">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56621" r:id="rId321" name="Button 10541">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56622" r:id="rId322" name="Button 10542">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56623" r:id="rId323" name="Button 1054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56624" r:id="rId324" name="Button 1054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56625" r:id="rId325" name="Button 1054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56668" r:id="rId326" name="Button 10588">
              <controlPr locked="0" defaultSize="0" print="0" autoFill="0" autoPict="0" macro="[0]!Sheet1.InsertNewTabl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56669" r:id="rId327" name="Button 1058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56670" r:id="rId328" name="Button 10590">
              <controlPr locked="0" defaultSize="0" print="0" autoFill="0" autoPict="0" macro="[0]!Sheet1.deleteProcedure">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56689" r:id="rId329" name="Button 10609">
              <controlPr locked="0" defaultSize="0" print="0" autoFill="0" autoPict="0" macro="[0]!Sheet1.InsertNewTabl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56690" r:id="rId330" name="Button 10610">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56691" r:id="rId331" name="Button 10611">
              <controlPr locked="0" defaultSize="0" print="0" autoFill="0" autoPict="0" macro="[0]!Sheet1.deleteProcedure">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56692" r:id="rId332" name="Button 1061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56693" r:id="rId333" name="Button 10613">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56694" r:id="rId334" name="Button 1061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56695" r:id="rId335" name="Button 1061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56696" r:id="rId336" name="Button 1061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56697" r:id="rId337" name="Button 1061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56698" r:id="rId338" name="Button 1061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56699" r:id="rId339" name="Button 1061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56700" r:id="rId340" name="Button 1062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56701" r:id="rId341" name="Button 10621">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56702" r:id="rId342" name="Button 10622">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56703" r:id="rId343" name="Button 10623">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56704" r:id="rId344" name="Button 10624">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56705" r:id="rId345" name="Button 10625">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56706" r:id="rId346" name="Button 10626">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56707" r:id="rId347" name="Button 1062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56708" r:id="rId348" name="Button 10628">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56709" r:id="rId349" name="Button 10629">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56710" r:id="rId350" name="Button 10630">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56711" r:id="rId351" name="Button 10631">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56712" r:id="rId352" name="Button 10632">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56713" r:id="rId353" name="Button 1063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56715" r:id="rId354" name="Button 10635">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56716" r:id="rId355" name="Button 1063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56717" r:id="rId356" name="Button 10637">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56736" r:id="rId357" name="Button 10656">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56737" r:id="rId358" name="Button 1065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56738" r:id="rId359" name="Button 10658">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56739" r:id="rId360" name="Button 1065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56740" r:id="rId361" name="Button 1066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56741" r:id="rId362" name="Button 1066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56742" r:id="rId363" name="Button 1066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56743" r:id="rId364" name="Button 1066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56744" r:id="rId365" name="Button 1066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56745" r:id="rId366" name="Button 1066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56746" r:id="rId367" name="Button 1066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56747" r:id="rId368" name="Button 1066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56748" r:id="rId369" name="Button 1066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56749" r:id="rId370" name="Button 1066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56750" r:id="rId371" name="Button 1067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56751" r:id="rId372" name="Button 1067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56752" r:id="rId373" name="Button 1067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56753" r:id="rId374" name="Button 1067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56754" r:id="rId375" name="Button 10674">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56755" r:id="rId376" name="Button 10675">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56756" r:id="rId377" name="Button 1067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56757" r:id="rId378" name="Button 1067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56758" r:id="rId379" name="Button 10678">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56759" r:id="rId380" name="Button 10679">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56760" r:id="rId381" name="Button 1068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56761" r:id="rId382" name="Button 10681">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56762" r:id="rId383" name="Button 10682">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56763" r:id="rId384" name="Button 10683">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56786" r:id="rId385" name="Button 10706">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56787" r:id="rId386" name="Button 1070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56788" r:id="rId387" name="Button 10708">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56789" r:id="rId388" name="Button 10709">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56790" r:id="rId389" name="Button 10710">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56791" r:id="rId390" name="Button 10711">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56792" r:id="rId391" name="Button 10712">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56793" r:id="rId392" name="Button 10713">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56814" r:id="rId393" name="Button 10734">
              <controlPr locked="0" defaultSize="0" print="0" autoFill="0" autoPict="0" macro="[0]!Sheet1.InsertNewTabl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56815" r:id="rId394" name="Button 1073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56816" r:id="rId395" name="Button 10736">
              <controlPr locked="0" defaultSize="0" print="0" autoFill="0" autoPict="0" macro="[0]!Sheet1.deleteProcedure">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56817" r:id="rId396" name="Button 10737">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56818" r:id="rId397" name="Button 10738">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56819" r:id="rId398" name="Button 10739">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56820" r:id="rId399" name="Button 1074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56821" r:id="rId400" name="Button 10741">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56822" r:id="rId401" name="Button 1074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56823" r:id="rId402" name="Button 10743">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56824" r:id="rId403" name="Button 10744">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56825" r:id="rId404" name="Button 10745">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56826" r:id="rId405" name="Button 10746">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56827" r:id="rId406" name="Button 10747">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56828" r:id="rId407" name="Button 10748">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56829" r:id="rId408" name="Button 10749">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56830" r:id="rId409" name="Button 10750">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56850" r:id="rId410" name="Button 10770">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56851" r:id="rId411" name="Button 1077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56852" r:id="rId412" name="Button 10772">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56853" r:id="rId413" name="Button 1077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56854" r:id="rId414" name="Button 10774">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56855" r:id="rId415" name="Button 10775">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56877" r:id="rId416" name="Button 10797">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56878" r:id="rId417" name="Button 10798">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56879" r:id="rId418" name="Button 10799">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56964" r:id="rId419" name="Button 10884">
              <controlPr locked="0" defaultSize="0" print="0" autoFill="0" autoPict="0" macro="[0]!Sheet1.InsertNewTabl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56965" r:id="rId420" name="Button 10885">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56966" r:id="rId421" name="Button 10886">
              <controlPr locked="0" defaultSize="0" print="0" autoFill="0" autoPict="0" macro="[0]!Sheet1.deleteProcedure">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56985" r:id="rId422" name="Button 10905">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56986" r:id="rId423" name="Button 1090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56987" r:id="rId424" name="Button 10907">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57052" r:id="rId425" name="Button 10972">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57053" r:id="rId426" name="Button 1097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57054" r:id="rId427" name="Button 10974">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57055" r:id="rId428" name="Button 10975">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57056" r:id="rId429" name="Button 10976">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57079" r:id="rId430" name="Button 10999">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57080" r:id="rId431" name="Button 1100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57081" r:id="rId432" name="Button 11001">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57082" r:id="rId433" name="Button 11002">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57083" r:id="rId434" name="Button 1100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57084" r:id="rId435" name="Button 11004">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57085" r:id="rId436" name="Button 11005">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57086" r:id="rId437" name="Button 11006">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57087" r:id="rId438" name="Button 11007">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57088" r:id="rId439" name="Button 11008">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57089" r:id="rId440" name="Button 11009">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57090" r:id="rId441" name="Button 11010">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57091" r:id="rId442" name="Button 11011">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57092" r:id="rId443" name="Button 11012">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57093" r:id="rId444" name="Button 11013">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57094" r:id="rId445" name="Button 11014">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57095" r:id="rId446" name="Button 1101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57119" r:id="rId447" name="Button 11039">
              <controlPr locked="0" defaultSize="0" print="0" autoFill="0" autoPict="0" macro="[0]!Sheet1.InsertNewTabl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57120" r:id="rId448" name="Button 11040">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57121" r:id="rId449" name="Button 11041">
              <controlPr locked="0" defaultSize="0" print="0" autoFill="0" autoPict="0" macro="[0]!Sheet1.deleteProcedure">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57122" r:id="rId450" name="Button 1104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57123" r:id="rId451" name="Button 11043">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57124" r:id="rId452" name="Button 11044">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57125" r:id="rId453" name="Button 11045">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57126" r:id="rId454" name="Button 1104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57127" r:id="rId455" name="Button 11047">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57128" r:id="rId456" name="Button 11048">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57129" r:id="rId457" name="Button 1104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57130" r:id="rId458" name="Button 1105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57131" r:id="rId459" name="Button 11051">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57132" r:id="rId460" name="Button 11052">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57133" r:id="rId461" name="Button 11053">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57134" r:id="rId462" name="Button 11054">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57135" r:id="rId463" name="Button 11055">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57136" r:id="rId464" name="Button 11056">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57137" r:id="rId465" name="Button 11057">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57158" r:id="rId466" name="Button 11078">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57160" r:id="rId467" name="Button 11080">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57161" r:id="rId468" name="Button 11081">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57162" r:id="rId469" name="Button 11082">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57163" r:id="rId470" name="Button 11083">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57164" r:id="rId471" name="Button 11084">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57165" r:id="rId472" name="Button 11085">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57166" r:id="rId473" name="Button 11086">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57167" r:id="rId474" name="Button 11087">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57168" r:id="rId475" name="Button 11088">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57169" r:id="rId476" name="Button 11089">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57170" r:id="rId477" name="Button 11090">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57171" r:id="rId478" name="Button 11091">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57172" r:id="rId479" name="Button 11092">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57173" r:id="rId480" name="Button 11093">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57174" r:id="rId481" name="Button 11094">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57175" r:id="rId482" name="Button 11095">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57176" r:id="rId483" name="Button 11096">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57177" r:id="rId484" name="Button 11097">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57178" r:id="rId485" name="Button 11098">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57179" r:id="rId486" name="Button 11099">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57180" r:id="rId487" name="Button 11100">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57181" r:id="rId488" name="Button 11101">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57182" r:id="rId489" name="Button 11102">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57183" r:id="rId490" name="Button 11103">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57184" r:id="rId491" name="Button 11104">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57185" r:id="rId492" name="Button 11105">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57186" r:id="rId493" name="Button 11106">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57187" r:id="rId494" name="Button 11107">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57188" r:id="rId495" name="Button 11108">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57189" r:id="rId496" name="Button 11109">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57190" r:id="rId497" name="Button 11110">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57191" r:id="rId498" name="Button 11111">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57192" r:id="rId499" name="Button 11112">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57193" r:id="rId500" name="Button 11113">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57194" r:id="rId501" name="Button 11114">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57218" r:id="rId502" name="Button 11138">
              <controlPr locked="0" defaultSize="0" print="0" autoFill="0" autoPict="0" macro="[0]!Sheet1.InsertNewTabl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57219" r:id="rId503" name="Button 1113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57220" r:id="rId504" name="Button 11140">
              <controlPr locked="0" defaultSize="0" print="0" autoFill="0" autoPict="0" macro="[0]!Sheet1.deleteProcedure">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57221" r:id="rId505" name="Button 11141">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57222" r:id="rId506" name="Button 11142">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57223" r:id="rId507" name="Button 11143">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57224" r:id="rId508" name="Button 11144">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57225" r:id="rId509" name="Button 11145">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57226" r:id="rId510" name="Button 11146">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57227" r:id="rId511" name="Button 11147">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57228" r:id="rId512" name="Button 11148">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57247" r:id="rId513" name="Button 11167">
              <controlPr locked="0" defaultSize="0" print="0" autoFill="0" autoPict="0" macro="[0]!Sheet1.InsertNewTabl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57248" r:id="rId514" name="Button 11168">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57249" r:id="rId515" name="Button 11169">
              <controlPr locked="0" defaultSize="0" print="0" autoFill="0" autoPict="0" macro="[0]!Sheet1.deleteProcedure">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57250" r:id="rId516" name="Button 11170">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57251" r:id="rId517" name="Button 11171">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57252" r:id="rId518" name="Button 11172">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57253" r:id="rId519" name="Button 11173">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57254" r:id="rId520" name="Button 11174">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57255" r:id="rId521" name="Button 11175">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57256" r:id="rId522" name="Button 11176">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57257" r:id="rId523" name="Button 11177">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57258" r:id="rId524" name="Button 11178">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61442" r:id="rId525" name="Button 11266">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61443" r:id="rId526" name="Button 1126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61444" r:id="rId527" name="Button 11268">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61445" r:id="rId528" name="Button 11269">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61446" r:id="rId529" name="Button 11270">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61447" r:id="rId530" name="Button 11271">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61448" r:id="rId531" name="Button 11272">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61449" r:id="rId532" name="Button 11273">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61450" r:id="rId533" name="Button 11274">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61503" r:id="rId534" name="Button 11327">
              <controlPr locked="0" defaultSize="0" print="0" autoFill="0" autoPict="0" macro="[0]!Sheet1.InsertNewTabl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61504" r:id="rId535" name="Button 1132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61505" r:id="rId536" name="Button 11329">
              <controlPr locked="0" defaultSize="0" print="0" autoFill="0" autoPict="0" macro="[0]!Sheet1.deleteProcedure">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61506" r:id="rId537" name="Button 11330">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61507" r:id="rId538" name="Button 11331">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61508" r:id="rId539" name="Button 1133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61509" r:id="rId540" name="Button 11333">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61510" r:id="rId541" name="Button 11334">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61511" r:id="rId542" name="Button 11335">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61512" r:id="rId543" name="Button 11336">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61513" r:id="rId544" name="Button 11337">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61514" r:id="rId545" name="Button 11338">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61515" r:id="rId546" name="Button 1133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61516" r:id="rId547" name="Button 11340">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61517" r:id="rId548" name="Button 11341">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61518" r:id="rId549" name="Button 11342">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61539" r:id="rId550" name="Button 11363">
              <controlPr locked="0" defaultSize="0" print="0" autoFill="0" autoPict="0" macro="[0]!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61540" r:id="rId551" name="Button 11364">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61541" r:id="rId552" name="Button 11365">
              <controlPr locked="0" defaultSize="0" print="0" autoFill="0" autoPict="0" macro="[0]!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61542" r:id="rId553" name="Button 11366">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61543" r:id="rId554" name="Button 11367">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61544" r:id="rId555" name="Button 11368">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61545" r:id="rId556" name="Button 11369">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61546" r:id="rId557" name="Button 11370">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61547" r:id="rId558" name="Button 11371">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61566" r:id="rId559" name="Button 11390">
              <controlPr locked="0" defaultSize="0" print="0" autoFill="0" autoPict="0" macro="[0]!Sheet1.InsertNewTabl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61567" r:id="rId560" name="Button 11391">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61568" r:id="rId561" name="Button 11392">
              <controlPr locked="0" defaultSize="0" print="0" autoFill="0" autoPict="0" macro="[0]!Sheet1.deleteProcedure">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61569" r:id="rId562" name="Button 1139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61570" r:id="rId563" name="Button 11394">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61571" r:id="rId564" name="Button 11395">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61572" r:id="rId565" name="Button 11396">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61573" r:id="rId566" name="Button 11397">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61574" r:id="rId567" name="Button 11398">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61575" r:id="rId568" name="Button 11399">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61576" r:id="rId569" name="Button 11400">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61577" r:id="rId570" name="Button 11401">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61578" r:id="rId571" name="Button 11402">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61579" r:id="rId572" name="Button 11403">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61580" r:id="rId573" name="Button 11404">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61581" r:id="rId574" name="Button 1140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61662" r:id="rId575" name="Button 11486">
              <controlPr locked="0" defaultSize="0" print="0" autoFill="0" autoPict="0" macro="[0]!Sheet1.InsertNewTabl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61663" r:id="rId576" name="Button 11487">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61664" r:id="rId577" name="Button 11488">
              <controlPr locked="0" defaultSize="0" print="0" autoFill="0" autoPict="0" macro="[0]!Sheet1.deleteProcedure">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61759" r:id="rId578" name="Button 11583">
              <controlPr locked="0" defaultSize="0" print="0" autoFill="0" autoPict="0" macro="[0]!Sheet1.InsertNewTabl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61760" r:id="rId579" name="Button 11584">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61761" r:id="rId580" name="Button 11585">
              <controlPr locked="0" defaultSize="0" print="0" autoFill="0" autoPict="0" macro="[0]!Sheet1.deleteProcedure">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61762" r:id="rId581" name="Button 11586">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61763" r:id="rId582" name="Button 11587">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61764" r:id="rId583" name="Button 11588">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61765" r:id="rId584" name="Button 11589">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61766" r:id="rId585" name="Button 11590">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61767" r:id="rId586" name="Button 11591">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61768" r:id="rId587" name="Button 11592">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61769" r:id="rId588" name="Button 11593">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61770" r:id="rId589" name="Button 11594">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61771" r:id="rId590" name="Button 11595">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61772" r:id="rId591" name="Button 11596">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61773" r:id="rId592" name="Button 11597">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61774" r:id="rId593" name="Button 11598">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61775" r:id="rId594" name="Button 11599">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61776" r:id="rId595" name="Button 11600">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61777" r:id="rId596" name="Button 11601">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61778" r:id="rId597" name="Button 11602">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61779" r:id="rId598" name="Button 11603">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61780" r:id="rId599" name="Button 11604">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61781" r:id="rId600" name="Button 11605">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61782" r:id="rId601" name="Button 11606">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61783" r:id="rId602" name="Button 11607">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61784" r:id="rId603" name="Button 11608">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61785" r:id="rId604" name="Button 11609">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61786" r:id="rId605" name="Button 11610">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61788" r:id="rId606" name="Button 11612">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61789" r:id="rId607" name="Button 11613">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61790" r:id="rId608" name="Button 11614">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61791" r:id="rId609" name="Button 11615">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61792" r:id="rId610" name="Button 11616">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61793" r:id="rId611" name="Button 11617">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61794" r:id="rId612" name="Button 11618">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61795" r:id="rId613" name="Button 11619">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61796" r:id="rId614" name="Button 11620">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61797" r:id="rId615" name="Button 11621">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61798" r:id="rId616" name="Button 11622">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61799" r:id="rId617" name="Button 11623">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61800" r:id="rId618" name="Button 11624">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61825" r:id="rId619" name="Button 11649">
              <controlPr locked="0" defaultSize="0" print="0" autoFill="0" autoPict="0" macro="[0]!Sheet1.InsertNewTabl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61826" r:id="rId620" name="Button 11650">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61827" r:id="rId621" name="Button 11651">
              <controlPr locked="0" defaultSize="0" print="0" autoFill="0" autoPict="0" macro="[0]!Sheet1.deleteProcedure">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61829" r:id="rId622" name="Button 11653">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61831" r:id="rId623" name="Button 11655">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61855" r:id="rId624" name="Button 11679">
              <controlPr locked="0" defaultSize="0" print="0" autoFill="0" autoPict="0" macro="[0]!Sheet1.InsertNewTabl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61856" r:id="rId625" name="Button 11680">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61857" r:id="rId626" name="Button 11681">
              <controlPr locked="0" defaultSize="0" print="0" autoFill="0" autoPict="0" macro="[0]!Sheet1.deleteProcedure">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61982" r:id="rId627" name="Button 11806">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61984" r:id="rId628" name="Button 11808">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61985" r:id="rId629" name="Button 1180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61986" r:id="rId630" name="Button 11810">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61987" r:id="rId631" name="Button 1181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61988" r:id="rId632" name="Button 11812">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61989" r:id="rId633" name="Button 11813">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61990" r:id="rId634" name="Button 11814">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61991" r:id="rId635" name="Button 1181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61992" r:id="rId636" name="Button 11816">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62016" r:id="rId637" name="Button 11840">
              <controlPr locked="0" defaultSize="0" print="0" autoFill="0" autoPict="0" macro="[0]!Sheet1.InsertNewTabl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62017" r:id="rId638" name="Button 11841">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62018" r:id="rId639" name="Button 11842">
              <controlPr locked="0" defaultSize="0" print="0" autoFill="0" autoPict="0" macro="[0]!Sheet1.deleteProcedure">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62019" r:id="rId640" name="Button 11843">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62020" r:id="rId641" name="Button 11844">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62021" r:id="rId642" name="Button 11845">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62022" r:id="rId643" name="Button 11846">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62023" r:id="rId644" name="Button 11847">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62024" r:id="rId645" name="Button 11848">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62025" r:id="rId646" name="Button 11849">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62026" r:id="rId647" name="Button 11850">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62027" r:id="rId648" name="Button 11851">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62028" r:id="rId649" name="Button 1185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62029" r:id="rId650" name="Button 11853">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62030" r:id="rId651" name="Button 11854">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62038" r:id="rId652" name="Button 1186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62039" r:id="rId653" name="Button 11863">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62040" r:id="rId654" name="Button 11864">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62041" r:id="rId655" name="Button 11865">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62042" r:id="rId656" name="Button 11866">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62064" r:id="rId657" name="Button 11888">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62065" r:id="rId658" name="Button 1188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62066" r:id="rId659" name="Button 11890">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62087" r:id="rId660" name="Button 11911">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62088" r:id="rId661" name="Button 11912">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62089" r:id="rId662" name="Button 11913">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62109" r:id="rId663" name="Button 11933">
              <controlPr locked="0" defaultSize="0" print="0" autoFill="0" autoPict="0" macro="[0]!Sheet1.InsertNewTabl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62110" r:id="rId664" name="Button 11934">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62111" r:id="rId665" name="Button 11935">
              <controlPr locked="0" defaultSize="0" print="0" autoFill="0" autoPict="0" macro="[0]!Sheet1.deleteProcedure">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62133" r:id="rId666" name="Button 11957">
              <controlPr locked="0" defaultSize="0" print="0" autoFill="0" autoPict="0" macro="[0]!Sheet1.InsertNewTabl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62134" r:id="rId667" name="Button 11958">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62135" r:id="rId668" name="Button 11959">
              <controlPr locked="0" defaultSize="0" print="0" autoFill="0" autoPict="0" macro="[0]!Sheet1.deleteProcedure">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62136" r:id="rId669" name="Button 11960">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62137" r:id="rId670" name="Button 11961">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62138" r:id="rId671" name="Button 11962">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62139" r:id="rId672" name="Button 11963">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62158" r:id="rId673" name="Button 6862">
              <controlPr locked="0" defaultSize="0" print="0" autoFill="0" autoPict="0" macro="[0]!Sheet1.InsertNewTabl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62159" r:id="rId674" name="Button 6863">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62160" r:id="rId675" name="Button 6864">
              <controlPr locked="0" defaultSize="0" print="0" autoFill="0" autoPict="0" macro="[0]!Sheet1.deleteProcedure">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62182" r:id="rId676" name="Button 6886">
              <controlPr locked="0" defaultSize="0" print="0" autoFill="0" autoPict="0" macro="[0]!Sheet1.InsertNewTabl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62183" r:id="rId677" name="Button 6887">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62184" r:id="rId678" name="Button 6888">
              <controlPr locked="0" defaultSize="0" print="0" autoFill="0" autoPict="0" macro="[0]!Sheet1.deleteProcedure">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62207" r:id="rId679" name="Button 6911">
              <controlPr locked="0" defaultSize="0" print="0" autoFill="0" autoPict="0" macro="[0]!Sheet1.InsertNewTabl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62208" r:id="rId680" name="Button 6912">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62209" r:id="rId681" name="Button 6913">
              <controlPr locked="0" defaultSize="0" print="0" autoFill="0" autoPict="0" macro="[0]!Sheet1.deleteProcedure">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62211" r:id="rId682" name="Button 6915">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62212" r:id="rId683" name="Button 6916">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62231" r:id="rId684" name="Button 6935">
              <controlPr locked="0" defaultSize="0" print="0" autoFill="0" autoPict="0" macro="[0]!Sheet1.InsertNewTabl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62232" r:id="rId685" name="Button 6936">
              <controlPr locked="0" defaultSize="0" print="0" autoFill="0" autoPict="0" macro="[0]!Sheet1.deleteRow">
                <anchor moveWithCells="1" sizeWithCells="1">
                  <from>
                    <xdr:col>6</xdr:col>
                    <xdr:colOff>0</xdr:colOff>
                    <xdr:row>1413</xdr:row>
                    <xdr:rowOff>0</xdr:rowOff>
                  </from>
                  <to>
                    <xdr:col>10</xdr:col>
                    <xdr:colOff>0</xdr:colOff>
                    <xdr:row>1413</xdr:row>
                    <xdr:rowOff>171450</xdr:rowOff>
                  </to>
                </anchor>
              </controlPr>
            </control>
          </mc:Choice>
        </mc:AlternateContent>
        <mc:AlternateContent xmlns:mc="http://schemas.openxmlformats.org/markup-compatibility/2006">
          <mc:Choice Requires="x14">
            <control shapeId="62233" r:id="rId686" name="Button 6937">
              <controlPr locked="0" defaultSize="0" print="0" autoFill="0" autoPict="0" macro="[0]!Sheet1.deleteProcedure">
                <anchor moveWithCells="1" sizeWithCells="1">
                  <from>
                    <xdr:col>6</xdr:col>
                    <xdr:colOff>0</xdr:colOff>
                    <xdr:row>1405</xdr:row>
                    <xdr:rowOff>0</xdr:rowOff>
                  </from>
                  <to>
                    <xdr:col>10</xdr:col>
                    <xdr:colOff>0</xdr:colOff>
                    <xdr:row>1406</xdr:row>
                    <xdr:rowOff>0</xdr:rowOff>
                  </to>
                </anchor>
              </controlPr>
            </control>
          </mc:Choice>
        </mc:AlternateContent>
      </controls>
    </mc:Choice>
  </mc:AlternateContent>
  <tableParts count="90">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E16 E33 E44 E55 E66 E77 E88 E99 E111 E122 E135 E146 E157 E168 E179 E190 E201 E212 E223 E235 E246 E257 E268 E279 E290 E307 E322 E333 E344 E356 E368 E379 E390 E401 E414 E428 E446 E457 E468 E491 E517 E529 E545 E557 E576 E589 E602 E615 E627 E639 E652 E720 E741 E755 E766 E786 E800 E811 E847 E883 E899 E925 E939 E950 E961 E972 E985 E1009 E1036 E1080 E1099 E1121 E1138 E1162 E1179 E1203 E1214 E1263 E1274 E1285 E1303 E1326 E1337 E1348 E1359 E1374 E1385 E1396 E1407</xm:sqref>
        </x14:dataValidation>
        <x14:dataValidation type="list" allowBlank="1" showInputMessage="1" showErrorMessage="1" xr:uid="{00000000-0002-0000-0100-00000D000000}">
          <x14:formula1>
            <xm:f>'Informacion '!$L$3:$L$17</xm:f>
          </x14:formula1>
          <xm:sqref>D16 D33 D44 D55 D66 D77 D88 D99 D111 D122 D146 D157 D168 D179 D190 D201 D212 D223 D235 D246 D257 D268 D279 D290 D307 D322 D333 D344 D356 D368 D379 D390 D401 D414 D428 D446 D457 D468 D491 D517 D529 D545 D557 D576 D589 D602 D615 D627 D639 D652 D720 D741 D755 D766 D786 D800 D811 D847 D883 D899 D925 D939 D950 D961 D972 D985 D502 D1009 D1036 D1080 D1099 D1121 D1138 D1162 D1179 D1203 D1214 D1263 D1274 D1285 D1303 D1326 D1337 D1348 D1359 D1374 D1385 D1396 D1407</xm:sqref>
        </x14:dataValidation>
        <x14:dataValidation type="list" allowBlank="1" showInputMessage="1" showErrorMessage="1" xr:uid="{00000000-0002-0000-0100-00000E000000}">
          <x14:formula1>
            <xm:f>'Informacion '!$S$3:$S$7</xm:f>
          </x14:formula1>
          <xm:sqref>C16 C33 C44 C55 C66 C77 C88 C99 C111 C122 C146 C157 C168 C179 C190 C201 C212 C223 C235 C246 C257 C268 C279 C290 C307 C322 C333 C344 C356 C368 C379 C390 C401 C414 C428 C446 C457 C468 C491 C517 C529 C545 C557 C576 C589 C602 C615 C627 C639 C652 C720 C741 C755 C766 C786 C800 C811 C847 C883 C899 C925 C939 C950 C961 C972 C985 C1009 C1036 C1080 C1099 C1121 C1138 C1162 C1179 C1203 C1214 C1263 C1274 C1285 C1303 C1326 C1337 C1348 C1359 C1374 C1385 C1396 C1407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5" customWidth="1"/>
    <col min="7" max="7" width="16.42578125" style="5" customWidth="1"/>
    <col min="8" max="9" width="12.5703125" style="5" customWidth="1"/>
    <col min="10" max="10" width="23" style="5" customWidth="1"/>
    <col min="11" max="11" width="1.42578125" style="5" customWidth="1"/>
    <col min="12" max="12" width="39.140625" style="5" customWidth="1"/>
    <col min="13" max="13" width="1.42578125" style="5" customWidth="1"/>
    <col min="14" max="14" width="12.5703125" style="5" customWidth="1"/>
    <col min="15" max="15" width="1.42578125" style="5" customWidth="1"/>
    <col min="16" max="16" width="12.5703125" style="8" customWidth="1"/>
    <col min="17" max="17" width="21.5703125" style="7" customWidth="1"/>
    <col min="18" max="18" width="1.140625" style="5" customWidth="1"/>
    <col min="19" max="19" width="21.140625" style="5" customWidth="1"/>
    <col min="20" max="20" width="1.42578125" style="5" customWidth="1"/>
    <col min="21" max="21" width="19.5703125" style="5" customWidth="1"/>
    <col min="22" max="22" width="0.5703125" style="5" customWidth="1"/>
    <col min="23" max="23" width="12.5703125" style="5" customWidth="1"/>
    <col min="24" max="16384" width="12.5703125" style="5"/>
  </cols>
  <sheetData>
    <row r="1" spans="1:21" x14ac:dyDescent="0.2">
      <c r="A1" s="11" t="s">
        <v>12437</v>
      </c>
      <c r="B1" s="13" t="s">
        <v>11977</v>
      </c>
      <c r="C1" s="14"/>
      <c r="D1" s="13" t="s">
        <v>1128</v>
      </c>
      <c r="E1" s="17"/>
      <c r="F1" s="14"/>
      <c r="G1" s="10" t="s">
        <v>7761</v>
      </c>
      <c r="H1" s="10"/>
      <c r="I1" s="10"/>
      <c r="J1" s="10"/>
    </row>
    <row r="2" spans="1:21" ht="22.5" x14ac:dyDescent="0.2">
      <c r="A2" s="12" t="s">
        <v>1181</v>
      </c>
      <c r="B2" s="15" t="s">
        <v>1181</v>
      </c>
      <c r="C2" s="16" t="s">
        <v>4729</v>
      </c>
      <c r="D2" s="15" t="s">
        <v>1181</v>
      </c>
      <c r="E2" s="18" t="s">
        <v>4729</v>
      </c>
      <c r="F2" s="18" t="s">
        <v>5479</v>
      </c>
      <c r="G2" s="19" t="s">
        <v>1181</v>
      </c>
      <c r="H2" s="20" t="s">
        <v>4729</v>
      </c>
      <c r="I2" s="20" t="s">
        <v>5479</v>
      </c>
      <c r="J2" s="21" t="s">
        <v>17009</v>
      </c>
      <c r="L2" s="4" t="s">
        <v>15257</v>
      </c>
      <c r="N2" s="4" t="s">
        <v>15295</v>
      </c>
      <c r="P2" s="4" t="s">
        <v>18111</v>
      </c>
      <c r="Q2" s="23" t="s">
        <v>5088</v>
      </c>
      <c r="S2" s="4" t="s">
        <v>12272</v>
      </c>
      <c r="U2" s="4" t="s">
        <v>12984</v>
      </c>
    </row>
    <row r="3" spans="1:21" x14ac:dyDescent="0.2">
      <c r="A3" s="5" t="s">
        <v>1709</v>
      </c>
      <c r="B3" s="5" t="s">
        <v>1709</v>
      </c>
      <c r="C3" s="5" t="s">
        <v>8808</v>
      </c>
      <c r="D3" s="5" t="s">
        <v>1709</v>
      </c>
      <c r="E3" s="5" t="s">
        <v>8808</v>
      </c>
      <c r="F3" s="5" t="s">
        <v>3718</v>
      </c>
      <c r="G3" s="6" t="s">
        <v>3189</v>
      </c>
      <c r="H3" s="6" t="s">
        <v>7352</v>
      </c>
      <c r="I3" s="6" t="s">
        <v>13937</v>
      </c>
      <c r="J3" s="6" t="s">
        <v>13937</v>
      </c>
      <c r="L3" s="7" t="s">
        <v>1875</v>
      </c>
      <c r="N3" s="5" t="s">
        <v>8855</v>
      </c>
      <c r="P3" s="5" t="s">
        <v>5437</v>
      </c>
      <c r="Q3" s="5" t="s">
        <v>16988</v>
      </c>
      <c r="S3" s="7" t="s">
        <v>17798</v>
      </c>
      <c r="U3" s="5" t="s">
        <v>12550</v>
      </c>
    </row>
    <row r="4" spans="1:21" x14ac:dyDescent="0.2">
      <c r="A4" s="5" t="s">
        <v>8094</v>
      </c>
      <c r="B4" s="5" t="s">
        <v>1709</v>
      </c>
      <c r="C4" s="5" t="s">
        <v>12631</v>
      </c>
      <c r="D4" s="5" t="s">
        <v>1709</v>
      </c>
      <c r="E4" s="5" t="s">
        <v>8808</v>
      </c>
      <c r="F4" s="5" t="s">
        <v>4316</v>
      </c>
      <c r="G4" s="6" t="s">
        <v>3189</v>
      </c>
      <c r="H4" s="6" t="s">
        <v>7352</v>
      </c>
      <c r="I4" s="6" t="s">
        <v>13937</v>
      </c>
      <c r="J4" s="6" t="s">
        <v>841</v>
      </c>
      <c r="L4" s="7" t="s">
        <v>17483</v>
      </c>
      <c r="N4" s="5" t="s">
        <v>6033</v>
      </c>
      <c r="P4" s="5" t="s">
        <v>4870</v>
      </c>
      <c r="Q4" s="5" t="s">
        <v>10304</v>
      </c>
      <c r="S4" s="7" t="s">
        <v>6798</v>
      </c>
    </row>
    <row r="5" spans="1:21" x14ac:dyDescent="0.2">
      <c r="A5" s="5" t="s">
        <v>3189</v>
      </c>
      <c r="B5" s="5" t="s">
        <v>1709</v>
      </c>
      <c r="C5" s="5" t="s">
        <v>17757</v>
      </c>
      <c r="D5" s="5" t="s">
        <v>1709</v>
      </c>
      <c r="E5" s="5" t="s">
        <v>8808</v>
      </c>
      <c r="F5" s="5" t="s">
        <v>2914</v>
      </c>
      <c r="G5" s="6" t="s">
        <v>3189</v>
      </c>
      <c r="H5" s="6" t="s">
        <v>7352</v>
      </c>
      <c r="I5" s="6" t="s">
        <v>13937</v>
      </c>
      <c r="J5" s="6" t="s">
        <v>2581</v>
      </c>
      <c r="L5" s="7" t="s">
        <v>10171</v>
      </c>
      <c r="N5" s="5" t="s">
        <v>17854</v>
      </c>
      <c r="P5" s="5" t="s">
        <v>16748</v>
      </c>
      <c r="Q5" s="5" t="s">
        <v>14627</v>
      </c>
      <c r="S5" s="7" t="s">
        <v>15698</v>
      </c>
    </row>
    <row r="6" spans="1:21" x14ac:dyDescent="0.2">
      <c r="A6" s="5" t="s">
        <v>1492</v>
      </c>
      <c r="B6" s="5" t="s">
        <v>8094</v>
      </c>
      <c r="C6" s="5" t="s">
        <v>18173</v>
      </c>
      <c r="D6" s="5" t="s">
        <v>1709</v>
      </c>
      <c r="E6" s="5" t="s">
        <v>8808</v>
      </c>
      <c r="F6" s="5" t="s">
        <v>1675</v>
      </c>
      <c r="G6" s="6" t="s">
        <v>3189</v>
      </c>
      <c r="H6" s="6" t="s">
        <v>7352</v>
      </c>
      <c r="I6" s="6" t="s">
        <v>2568</v>
      </c>
      <c r="J6" s="6" t="s">
        <v>2568</v>
      </c>
      <c r="L6" s="5" t="s">
        <v>3844</v>
      </c>
      <c r="P6" s="5" t="s">
        <v>11826</v>
      </c>
      <c r="Q6" s="5" t="s">
        <v>10374</v>
      </c>
      <c r="S6" s="7" t="s">
        <v>6150</v>
      </c>
    </row>
    <row r="7" spans="1:21" x14ac:dyDescent="0.2">
      <c r="A7" s="5" t="s">
        <v>18355</v>
      </c>
      <c r="B7" s="5" t="s">
        <v>8094</v>
      </c>
      <c r="C7" s="5" t="s">
        <v>2599</v>
      </c>
      <c r="D7" s="5" t="s">
        <v>1709</v>
      </c>
      <c r="E7" s="5" t="s">
        <v>8808</v>
      </c>
      <c r="F7" s="5" t="s">
        <v>9129</v>
      </c>
      <c r="G7" s="6" t="s">
        <v>3189</v>
      </c>
      <c r="H7" s="6" t="s">
        <v>7352</v>
      </c>
      <c r="I7" s="6" t="s">
        <v>6359</v>
      </c>
      <c r="J7" s="6" t="s">
        <v>6359</v>
      </c>
      <c r="L7" s="5" t="s">
        <v>7241</v>
      </c>
      <c r="P7" s="5" t="s">
        <v>8118</v>
      </c>
      <c r="Q7" s="5" t="s">
        <v>435</v>
      </c>
      <c r="S7" s="7" t="s">
        <v>9449</v>
      </c>
    </row>
    <row r="8" spans="1:21" x14ac:dyDescent="0.2">
      <c r="A8" s="5" t="s">
        <v>5958</v>
      </c>
      <c r="B8" s="5" t="s">
        <v>8094</v>
      </c>
      <c r="C8" s="5" t="s">
        <v>5889</v>
      </c>
      <c r="D8" s="5" t="s">
        <v>1709</v>
      </c>
      <c r="E8" s="5" t="s">
        <v>8808</v>
      </c>
      <c r="F8" s="5" t="s">
        <v>13555</v>
      </c>
      <c r="G8" s="6" t="s">
        <v>3189</v>
      </c>
      <c r="H8" s="6" t="s">
        <v>7352</v>
      </c>
      <c r="I8" s="6" t="s">
        <v>6359</v>
      </c>
      <c r="J8" s="6" t="s">
        <v>4038</v>
      </c>
      <c r="L8" s="5" t="s">
        <v>4321</v>
      </c>
      <c r="P8" s="5" t="s">
        <v>9955</v>
      </c>
      <c r="Q8" s="5" t="s">
        <v>9611</v>
      </c>
      <c r="S8" s="7"/>
    </row>
    <row r="9" spans="1:21" x14ac:dyDescent="0.2">
      <c r="A9" s="5" t="s">
        <v>12507</v>
      </c>
      <c r="B9" s="5" t="s">
        <v>3189</v>
      </c>
      <c r="C9" s="5" t="s">
        <v>7352</v>
      </c>
      <c r="D9" s="5" t="s">
        <v>1709</v>
      </c>
      <c r="E9" s="5" t="s">
        <v>8808</v>
      </c>
      <c r="F9" s="5" t="s">
        <v>14110</v>
      </c>
      <c r="G9" s="6" t="s">
        <v>3189</v>
      </c>
      <c r="H9" s="6" t="s">
        <v>7352</v>
      </c>
      <c r="I9" s="6" t="s">
        <v>6877</v>
      </c>
      <c r="J9" s="6" t="s">
        <v>6877</v>
      </c>
      <c r="L9" s="7" t="s">
        <v>7198</v>
      </c>
      <c r="P9" s="5" t="s">
        <v>17161</v>
      </c>
      <c r="Q9" s="5" t="s">
        <v>2023</v>
      </c>
      <c r="S9" s="8"/>
    </row>
    <row r="10" spans="1:21" x14ac:dyDescent="0.2">
      <c r="A10" s="5" t="s">
        <v>17539</v>
      </c>
      <c r="B10" s="5" t="s">
        <v>3189</v>
      </c>
      <c r="C10" s="5" t="s">
        <v>10737</v>
      </c>
      <c r="D10" s="5" t="s">
        <v>1709</v>
      </c>
      <c r="E10" s="5" t="s">
        <v>8808</v>
      </c>
      <c r="F10" s="5" t="s">
        <v>9058</v>
      </c>
      <c r="G10" s="6" t="s">
        <v>3189</v>
      </c>
      <c r="H10" s="6" t="s">
        <v>7352</v>
      </c>
      <c r="I10" s="6" t="s">
        <v>4811</v>
      </c>
      <c r="J10" s="6" t="s">
        <v>4811</v>
      </c>
      <c r="L10" s="5" t="s">
        <v>7247</v>
      </c>
      <c r="P10" s="5" t="s">
        <v>6583</v>
      </c>
      <c r="Q10" s="5" t="s">
        <v>1327</v>
      </c>
    </row>
    <row r="11" spans="1:21" ht="22.5" x14ac:dyDescent="0.2">
      <c r="A11" s="5" t="s">
        <v>16542</v>
      </c>
      <c r="B11" s="5" t="s">
        <v>3189</v>
      </c>
      <c r="C11" s="5" t="s">
        <v>2813</v>
      </c>
      <c r="D11" s="5" t="s">
        <v>1709</v>
      </c>
      <c r="E11" s="5" t="s">
        <v>8808</v>
      </c>
      <c r="F11" s="5" t="s">
        <v>15234</v>
      </c>
      <c r="G11" s="6" t="s">
        <v>3189</v>
      </c>
      <c r="H11" s="6" t="s">
        <v>7352</v>
      </c>
      <c r="I11" s="6" t="s">
        <v>3661</v>
      </c>
      <c r="J11" s="6" t="s">
        <v>13869</v>
      </c>
      <c r="L11" s="5" t="s">
        <v>11341</v>
      </c>
      <c r="P11" s="5" t="s">
        <v>5508</v>
      </c>
      <c r="Q11" s="5" t="s">
        <v>9560</v>
      </c>
    </row>
    <row r="12" spans="1:21" ht="22.5" x14ac:dyDescent="0.2">
      <c r="A12" s="5" t="s">
        <v>3080</v>
      </c>
      <c r="B12" s="5" t="s">
        <v>3189</v>
      </c>
      <c r="C12" s="5" t="s">
        <v>5431</v>
      </c>
      <c r="D12" s="5" t="s">
        <v>1709</v>
      </c>
      <c r="E12" s="5" t="s">
        <v>12631</v>
      </c>
      <c r="F12" s="5" t="s">
        <v>17503</v>
      </c>
      <c r="G12" s="6" t="s">
        <v>3189</v>
      </c>
      <c r="H12" s="6" t="s">
        <v>7352</v>
      </c>
      <c r="I12" s="6" t="s">
        <v>3661</v>
      </c>
      <c r="J12" s="6" t="s">
        <v>17127</v>
      </c>
      <c r="L12" s="5" t="s">
        <v>15035</v>
      </c>
      <c r="P12" s="5" t="s">
        <v>3811</v>
      </c>
      <c r="Q12" s="5" t="s">
        <v>14294</v>
      </c>
      <c r="S12" s="22"/>
    </row>
    <row r="13" spans="1:21" ht="22.5" x14ac:dyDescent="0.2">
      <c r="B13" s="5" t="s">
        <v>1492</v>
      </c>
      <c r="C13" s="5" t="s">
        <v>11526</v>
      </c>
      <c r="D13" s="5" t="s">
        <v>1709</v>
      </c>
      <c r="E13" s="5" t="s">
        <v>12631</v>
      </c>
      <c r="F13" s="5" t="s">
        <v>18403</v>
      </c>
      <c r="G13" s="6" t="s">
        <v>3189</v>
      </c>
      <c r="H13" s="6" t="s">
        <v>7352</v>
      </c>
      <c r="I13" s="6" t="s">
        <v>3661</v>
      </c>
      <c r="J13" s="6" t="s">
        <v>16864</v>
      </c>
      <c r="L13" s="7" t="s">
        <v>2518</v>
      </c>
      <c r="P13" s="5" t="s">
        <v>3806</v>
      </c>
      <c r="Q13" s="5" t="s">
        <v>4694</v>
      </c>
      <c r="S13" s="22"/>
    </row>
    <row r="14" spans="1:21" ht="22.5" x14ac:dyDescent="0.2">
      <c r="B14" s="5" t="s">
        <v>1492</v>
      </c>
      <c r="C14" s="5" t="s">
        <v>10528</v>
      </c>
      <c r="D14" s="5" t="s">
        <v>1709</v>
      </c>
      <c r="E14" s="5" t="s">
        <v>12631</v>
      </c>
      <c r="F14" s="5" t="s">
        <v>549</v>
      </c>
      <c r="G14" s="6" t="s">
        <v>3189</v>
      </c>
      <c r="H14" s="6" t="s">
        <v>7352</v>
      </c>
      <c r="I14" s="6" t="s">
        <v>3661</v>
      </c>
      <c r="J14" s="6" t="s">
        <v>16955</v>
      </c>
      <c r="L14" s="7" t="s">
        <v>17901</v>
      </c>
      <c r="P14" s="5" t="s">
        <v>15634</v>
      </c>
      <c r="Q14" s="5" t="s">
        <v>5294</v>
      </c>
    </row>
    <row r="15" spans="1:21" ht="22.5" x14ac:dyDescent="0.2">
      <c r="B15" s="5" t="s">
        <v>1492</v>
      </c>
      <c r="C15" s="5" t="s">
        <v>13973</v>
      </c>
      <c r="D15" s="5" t="s">
        <v>1709</v>
      </c>
      <c r="E15" s="5" t="s">
        <v>12631</v>
      </c>
      <c r="F15" s="5" t="s">
        <v>18116</v>
      </c>
      <c r="G15" s="6" t="s">
        <v>3189</v>
      </c>
      <c r="H15" s="6" t="s">
        <v>7352</v>
      </c>
      <c r="I15" s="6" t="s">
        <v>3661</v>
      </c>
      <c r="J15" s="6" t="s">
        <v>3661</v>
      </c>
      <c r="L15" s="7" t="s">
        <v>9399</v>
      </c>
      <c r="P15" s="5" t="s">
        <v>9901</v>
      </c>
      <c r="Q15" s="5" t="s">
        <v>7438</v>
      </c>
    </row>
    <row r="16" spans="1:21" x14ac:dyDescent="0.2">
      <c r="B16" s="5" t="s">
        <v>1492</v>
      </c>
      <c r="C16" s="5" t="s">
        <v>12134</v>
      </c>
      <c r="D16" s="5" t="s">
        <v>1709</v>
      </c>
      <c r="E16" s="5" t="s">
        <v>12631</v>
      </c>
      <c r="F16" s="5" t="s">
        <v>1018</v>
      </c>
      <c r="G16" s="6" t="s">
        <v>3189</v>
      </c>
      <c r="H16" s="6" t="s">
        <v>7352</v>
      </c>
      <c r="I16" s="6" t="s">
        <v>1382</v>
      </c>
      <c r="J16" s="6" t="s">
        <v>12910</v>
      </c>
      <c r="L16" s="7" t="s">
        <v>13089</v>
      </c>
      <c r="P16" s="5" t="s">
        <v>4866</v>
      </c>
      <c r="Q16" s="5" t="s">
        <v>13532</v>
      </c>
    </row>
    <row r="17" spans="2:17" x14ac:dyDescent="0.2">
      <c r="B17" s="5" t="s">
        <v>18355</v>
      </c>
      <c r="C17" s="5" t="s">
        <v>15159</v>
      </c>
      <c r="D17" s="5" t="s">
        <v>1709</v>
      </c>
      <c r="E17" s="5" t="s">
        <v>12631</v>
      </c>
      <c r="F17" s="5" t="s">
        <v>4048</v>
      </c>
      <c r="G17" s="6" t="s">
        <v>3189</v>
      </c>
      <c r="H17" s="6" t="s">
        <v>7352</v>
      </c>
      <c r="I17" s="6" t="s">
        <v>1382</v>
      </c>
      <c r="J17" s="6" t="s">
        <v>16586</v>
      </c>
      <c r="L17" s="7" t="s">
        <v>156</v>
      </c>
      <c r="P17" s="5" t="s">
        <v>16615</v>
      </c>
      <c r="Q17" s="5" t="s">
        <v>6421</v>
      </c>
    </row>
    <row r="18" spans="2:17" x14ac:dyDescent="0.2">
      <c r="B18" s="5" t="s">
        <v>18355</v>
      </c>
      <c r="C18" s="5" t="s">
        <v>5156</v>
      </c>
      <c r="D18" s="5" t="s">
        <v>1709</v>
      </c>
      <c r="E18" s="5" t="s">
        <v>12631</v>
      </c>
      <c r="F18" s="5" t="s">
        <v>2292</v>
      </c>
      <c r="G18" s="6" t="s">
        <v>3189</v>
      </c>
      <c r="H18" s="6" t="s">
        <v>7352</v>
      </c>
      <c r="I18" s="6" t="s">
        <v>1382</v>
      </c>
      <c r="J18" s="6" t="s">
        <v>3580</v>
      </c>
      <c r="P18" s="5" t="s">
        <v>1648</v>
      </c>
      <c r="Q18" s="5" t="s">
        <v>15636</v>
      </c>
    </row>
    <row r="19" spans="2:17" x14ac:dyDescent="0.2">
      <c r="B19" s="5" t="s">
        <v>18355</v>
      </c>
      <c r="C19" s="5" t="s">
        <v>2170</v>
      </c>
      <c r="D19" s="5" t="s">
        <v>1709</v>
      </c>
      <c r="E19" s="5" t="s">
        <v>12631</v>
      </c>
      <c r="F19" s="5" t="s">
        <v>7245</v>
      </c>
      <c r="G19" s="6" t="s">
        <v>3189</v>
      </c>
      <c r="H19" s="6" t="s">
        <v>7352</v>
      </c>
      <c r="I19" s="6" t="s">
        <v>1382</v>
      </c>
      <c r="J19" s="6" t="s">
        <v>7227</v>
      </c>
      <c r="P19" s="5" t="s">
        <v>3807</v>
      </c>
      <c r="Q19" s="5" t="s">
        <v>17479</v>
      </c>
    </row>
    <row r="20" spans="2:17" x14ac:dyDescent="0.2">
      <c r="B20" s="5" t="s">
        <v>18355</v>
      </c>
      <c r="C20" s="5" t="s">
        <v>6673</v>
      </c>
      <c r="D20" s="5" t="s">
        <v>1709</v>
      </c>
      <c r="E20" s="5" t="s">
        <v>12631</v>
      </c>
      <c r="F20" s="5" t="s">
        <v>1623</v>
      </c>
      <c r="G20" s="6" t="s">
        <v>3189</v>
      </c>
      <c r="H20" s="6" t="s">
        <v>7352</v>
      </c>
      <c r="I20" s="6" t="s">
        <v>1382</v>
      </c>
      <c r="J20" s="6" t="s">
        <v>1382</v>
      </c>
      <c r="P20" s="5" t="s">
        <v>12956</v>
      </c>
      <c r="Q20" s="5" t="s">
        <v>18143</v>
      </c>
    </row>
    <row r="21" spans="2:17" ht="22.5" x14ac:dyDescent="0.2">
      <c r="B21" s="5" t="s">
        <v>5958</v>
      </c>
      <c r="C21" s="5" t="s">
        <v>2698</v>
      </c>
      <c r="D21" s="5" t="s">
        <v>1709</v>
      </c>
      <c r="E21" s="5" t="s">
        <v>17757</v>
      </c>
      <c r="F21" s="5" t="s">
        <v>4882</v>
      </c>
      <c r="G21" s="6" t="s">
        <v>3189</v>
      </c>
      <c r="H21" s="6" t="s">
        <v>10737</v>
      </c>
      <c r="I21" s="6" t="s">
        <v>11259</v>
      </c>
      <c r="J21" s="6" t="s">
        <v>5376</v>
      </c>
      <c r="P21" s="5" t="s">
        <v>305</v>
      </c>
      <c r="Q21" s="5" t="s">
        <v>13264</v>
      </c>
    </row>
    <row r="22" spans="2:17" ht="22.5" x14ac:dyDescent="0.2">
      <c r="B22" s="5" t="s">
        <v>5958</v>
      </c>
      <c r="C22" s="5" t="s">
        <v>5615</v>
      </c>
      <c r="D22" s="5" t="s">
        <v>1709</v>
      </c>
      <c r="E22" s="5" t="s">
        <v>17757</v>
      </c>
      <c r="F22" s="5" t="s">
        <v>46</v>
      </c>
      <c r="G22" s="6" t="s">
        <v>3189</v>
      </c>
      <c r="H22" s="6" t="s">
        <v>10737</v>
      </c>
      <c r="I22" s="6" t="s">
        <v>11259</v>
      </c>
      <c r="J22" s="6" t="s">
        <v>11259</v>
      </c>
      <c r="P22" s="5" t="s">
        <v>4444</v>
      </c>
      <c r="Q22" s="5" t="s">
        <v>17559</v>
      </c>
    </row>
    <row r="23" spans="2:17" ht="22.5" x14ac:dyDescent="0.2">
      <c r="B23" s="5" t="s">
        <v>5958</v>
      </c>
      <c r="C23" s="5" t="s">
        <v>18822</v>
      </c>
      <c r="D23" s="5" t="s">
        <v>1709</v>
      </c>
      <c r="E23" s="5" t="s">
        <v>17757</v>
      </c>
      <c r="F23" s="5" t="s">
        <v>13269</v>
      </c>
      <c r="G23" s="6" t="s">
        <v>3189</v>
      </c>
      <c r="H23" s="6" t="s">
        <v>10737</v>
      </c>
      <c r="I23" s="6" t="s">
        <v>5246</v>
      </c>
      <c r="J23" s="6" t="s">
        <v>16931</v>
      </c>
      <c r="P23" s="5" t="s">
        <v>1174</v>
      </c>
      <c r="Q23" s="5" t="s">
        <v>10021</v>
      </c>
    </row>
    <row r="24" spans="2:17" ht="22.5" x14ac:dyDescent="0.2">
      <c r="B24" s="5" t="s">
        <v>5958</v>
      </c>
      <c r="C24" s="5" t="s">
        <v>12705</v>
      </c>
      <c r="D24" s="5" t="s">
        <v>1709</v>
      </c>
      <c r="E24" s="5" t="s">
        <v>17757</v>
      </c>
      <c r="F24" s="5" t="s">
        <v>3364</v>
      </c>
      <c r="G24" s="6" t="s">
        <v>3189</v>
      </c>
      <c r="H24" s="6" t="s">
        <v>10737</v>
      </c>
      <c r="I24" s="6" t="s">
        <v>5246</v>
      </c>
      <c r="J24" s="6" t="s">
        <v>5246</v>
      </c>
      <c r="P24" s="5" t="s">
        <v>7454</v>
      </c>
      <c r="Q24" s="5" t="s">
        <v>6822</v>
      </c>
    </row>
    <row r="25" spans="2:17" ht="22.5" x14ac:dyDescent="0.2">
      <c r="B25" s="5" t="s">
        <v>12507</v>
      </c>
      <c r="C25" s="5" t="s">
        <v>3429</v>
      </c>
      <c r="D25" s="5" t="s">
        <v>8094</v>
      </c>
      <c r="E25" s="5" t="s">
        <v>18173</v>
      </c>
      <c r="F25" s="5" t="s">
        <v>1154</v>
      </c>
      <c r="G25" s="6" t="s">
        <v>3189</v>
      </c>
      <c r="H25" s="6" t="s">
        <v>10737</v>
      </c>
      <c r="I25" s="6" t="s">
        <v>15242</v>
      </c>
      <c r="J25" s="6" t="s">
        <v>15242</v>
      </c>
      <c r="P25" s="5" t="s">
        <v>4869</v>
      </c>
      <c r="Q25" s="5" t="s">
        <v>15648</v>
      </c>
    </row>
    <row r="26" spans="2:17" ht="22.5" x14ac:dyDescent="0.2">
      <c r="B26" s="5" t="s">
        <v>12507</v>
      </c>
      <c r="C26" s="5" t="s">
        <v>2459</v>
      </c>
      <c r="D26" s="5" t="s">
        <v>8094</v>
      </c>
      <c r="E26" s="5" t="s">
        <v>18173</v>
      </c>
      <c r="F26" s="5" t="s">
        <v>18783</v>
      </c>
      <c r="G26" s="6" t="s">
        <v>3189</v>
      </c>
      <c r="H26" s="6" t="s">
        <v>2813</v>
      </c>
      <c r="I26" s="6" t="s">
        <v>10849</v>
      </c>
      <c r="J26" s="6" t="s">
        <v>1028</v>
      </c>
      <c r="P26" s="5" t="s">
        <v>5734</v>
      </c>
      <c r="Q26" s="5" t="s">
        <v>1616</v>
      </c>
    </row>
    <row r="27" spans="2:17" ht="22.5" x14ac:dyDescent="0.2">
      <c r="B27" s="5" t="s">
        <v>17539</v>
      </c>
      <c r="C27" s="5" t="s">
        <v>7758</v>
      </c>
      <c r="D27" s="5" t="s">
        <v>8094</v>
      </c>
      <c r="E27" s="5" t="s">
        <v>18173</v>
      </c>
      <c r="F27" s="5" t="s">
        <v>5974</v>
      </c>
      <c r="G27" s="6" t="s">
        <v>3189</v>
      </c>
      <c r="H27" s="6" t="s">
        <v>2813</v>
      </c>
      <c r="I27" s="6" t="s">
        <v>10849</v>
      </c>
      <c r="J27" s="6" t="s">
        <v>10849</v>
      </c>
      <c r="P27" s="5" t="s">
        <v>9215</v>
      </c>
      <c r="Q27" s="5" t="s">
        <v>5079</v>
      </c>
    </row>
    <row r="28" spans="2:17" ht="22.5" x14ac:dyDescent="0.2">
      <c r="B28" s="5" t="s">
        <v>17539</v>
      </c>
      <c r="C28" s="5" t="s">
        <v>628</v>
      </c>
      <c r="D28" s="5" t="s">
        <v>8094</v>
      </c>
      <c r="E28" s="5" t="s">
        <v>18173</v>
      </c>
      <c r="F28" s="5" t="s">
        <v>18434</v>
      </c>
      <c r="G28" s="6" t="s">
        <v>3189</v>
      </c>
      <c r="H28" s="6" t="s">
        <v>2813</v>
      </c>
      <c r="I28" s="6" t="s">
        <v>10849</v>
      </c>
      <c r="J28" s="6" t="s">
        <v>5953</v>
      </c>
      <c r="P28" s="5" t="s">
        <v>12997</v>
      </c>
      <c r="Q28" s="5" t="s">
        <v>6740</v>
      </c>
    </row>
    <row r="29" spans="2:17" ht="22.5" x14ac:dyDescent="0.2">
      <c r="B29" s="5" t="s">
        <v>17539</v>
      </c>
      <c r="C29" s="5" t="s">
        <v>10724</v>
      </c>
      <c r="D29" s="5" t="s">
        <v>8094</v>
      </c>
      <c r="E29" s="5" t="s">
        <v>2599</v>
      </c>
      <c r="F29" s="5" t="s">
        <v>12130</v>
      </c>
      <c r="G29" s="6" t="s">
        <v>3189</v>
      </c>
      <c r="H29" s="6" t="s">
        <v>2813</v>
      </c>
      <c r="I29" s="6" t="s">
        <v>3122</v>
      </c>
      <c r="J29" s="6" t="s">
        <v>3122</v>
      </c>
      <c r="P29" s="5" t="s">
        <v>5199</v>
      </c>
      <c r="Q29" s="5" t="s">
        <v>4736</v>
      </c>
    </row>
    <row r="30" spans="2:17" ht="22.5" x14ac:dyDescent="0.2">
      <c r="B30" s="5" t="s">
        <v>16542</v>
      </c>
      <c r="C30" s="5" t="s">
        <v>9644</v>
      </c>
      <c r="D30" s="5" t="s">
        <v>8094</v>
      </c>
      <c r="E30" s="5" t="s">
        <v>2599</v>
      </c>
      <c r="F30" s="5" t="s">
        <v>5829</v>
      </c>
      <c r="G30" s="6" t="s">
        <v>3189</v>
      </c>
      <c r="H30" s="6" t="s">
        <v>2813</v>
      </c>
      <c r="I30" s="6" t="s">
        <v>3122</v>
      </c>
      <c r="J30" s="6" t="s">
        <v>15385</v>
      </c>
      <c r="P30" s="5" t="s">
        <v>11827</v>
      </c>
      <c r="Q30" s="5" t="s">
        <v>14109</v>
      </c>
    </row>
    <row r="31" spans="2:17" ht="22.5" x14ac:dyDescent="0.2">
      <c r="B31" s="5" t="s">
        <v>16542</v>
      </c>
      <c r="C31" s="5" t="s">
        <v>16564</v>
      </c>
      <c r="D31" s="5" t="s">
        <v>8094</v>
      </c>
      <c r="E31" s="5" t="s">
        <v>2599</v>
      </c>
      <c r="F31" s="5" t="s">
        <v>10375</v>
      </c>
      <c r="G31" s="6" t="s">
        <v>3189</v>
      </c>
      <c r="H31" s="6" t="s">
        <v>2813</v>
      </c>
      <c r="I31" s="6" t="s">
        <v>10951</v>
      </c>
      <c r="J31" s="6" t="s">
        <v>3383</v>
      </c>
      <c r="P31" s="5" t="s">
        <v>4983</v>
      </c>
      <c r="Q31" s="5" t="s">
        <v>3843</v>
      </c>
    </row>
    <row r="32" spans="2:17" ht="22.5" x14ac:dyDescent="0.2">
      <c r="B32" s="5" t="s">
        <v>16542</v>
      </c>
      <c r="C32" s="5" t="s">
        <v>8705</v>
      </c>
      <c r="D32" s="5" t="s">
        <v>8094</v>
      </c>
      <c r="E32" s="5" t="s">
        <v>5889</v>
      </c>
      <c r="F32" s="5" t="s">
        <v>1828</v>
      </c>
      <c r="G32" s="6" t="s">
        <v>3189</v>
      </c>
      <c r="H32" s="6" t="s">
        <v>2813</v>
      </c>
      <c r="I32" s="6" t="s">
        <v>10951</v>
      </c>
      <c r="J32" s="6" t="s">
        <v>4447</v>
      </c>
      <c r="P32" s="5" t="s">
        <v>4984</v>
      </c>
      <c r="Q32" s="5" t="s">
        <v>12282</v>
      </c>
    </row>
    <row r="33" spans="2:17" ht="22.5" x14ac:dyDescent="0.2">
      <c r="B33" s="5" t="s">
        <v>3080</v>
      </c>
      <c r="C33" s="5" t="s">
        <v>11112</v>
      </c>
      <c r="D33" s="5" t="s">
        <v>8094</v>
      </c>
      <c r="E33" s="5" t="s">
        <v>5889</v>
      </c>
      <c r="F33" s="5" t="s">
        <v>39</v>
      </c>
      <c r="G33" s="6" t="s">
        <v>3189</v>
      </c>
      <c r="H33" s="6" t="s">
        <v>2813</v>
      </c>
      <c r="I33" s="6" t="s">
        <v>10951</v>
      </c>
      <c r="J33" s="6" t="s">
        <v>10951</v>
      </c>
      <c r="P33" s="5" t="s">
        <v>12941</v>
      </c>
      <c r="Q33" s="5" t="s">
        <v>7579</v>
      </c>
    </row>
    <row r="34" spans="2:17" ht="22.5" x14ac:dyDescent="0.2">
      <c r="B34" s="5" t="s">
        <v>3080</v>
      </c>
      <c r="C34" s="5" t="s">
        <v>14448</v>
      </c>
      <c r="D34" s="5" t="s">
        <v>8094</v>
      </c>
      <c r="E34" s="5" t="s">
        <v>5889</v>
      </c>
      <c r="F34" s="5" t="s">
        <v>9709</v>
      </c>
      <c r="G34" s="6" t="s">
        <v>3189</v>
      </c>
      <c r="H34" s="6" t="s">
        <v>2813</v>
      </c>
      <c r="I34" s="6" t="s">
        <v>10951</v>
      </c>
      <c r="J34" s="6" t="s">
        <v>14031</v>
      </c>
      <c r="P34" s="5" t="s">
        <v>10943</v>
      </c>
      <c r="Q34" s="5" t="s">
        <v>7579</v>
      </c>
    </row>
    <row r="35" spans="2:17" ht="22.5" x14ac:dyDescent="0.2">
      <c r="D35" s="5" t="s">
        <v>8094</v>
      </c>
      <c r="E35" s="5" t="s">
        <v>5889</v>
      </c>
      <c r="F35" s="5" t="s">
        <v>13951</v>
      </c>
      <c r="G35" s="6" t="s">
        <v>3189</v>
      </c>
      <c r="H35" s="6" t="s">
        <v>2813</v>
      </c>
      <c r="I35" s="6" t="s">
        <v>15594</v>
      </c>
      <c r="J35" s="6" t="s">
        <v>15594</v>
      </c>
      <c r="P35" s="5" t="s">
        <v>16764</v>
      </c>
      <c r="Q35" s="5" t="s">
        <v>1705</v>
      </c>
    </row>
    <row r="36" spans="2:17" x14ac:dyDescent="0.2">
      <c r="D36" s="5" t="s">
        <v>3189</v>
      </c>
      <c r="E36" s="5" t="s">
        <v>7352</v>
      </c>
      <c r="F36" s="5" t="s">
        <v>3661</v>
      </c>
      <c r="G36" s="6" t="s">
        <v>3189</v>
      </c>
      <c r="H36" s="6" t="s">
        <v>5431</v>
      </c>
      <c r="I36" s="6" t="s">
        <v>12995</v>
      </c>
      <c r="J36" s="6" t="s">
        <v>12995</v>
      </c>
      <c r="P36" s="5" t="s">
        <v>17627</v>
      </c>
      <c r="Q36" s="5" t="s">
        <v>11116</v>
      </c>
    </row>
    <row r="37" spans="2:17" x14ac:dyDescent="0.2">
      <c r="D37" s="5" t="s">
        <v>3189</v>
      </c>
      <c r="E37" s="5" t="s">
        <v>7352</v>
      </c>
      <c r="F37" s="5" t="s">
        <v>13937</v>
      </c>
      <c r="G37" s="6" t="s">
        <v>3189</v>
      </c>
      <c r="H37" s="6" t="s">
        <v>5431</v>
      </c>
      <c r="I37" s="6" t="s">
        <v>8200</v>
      </c>
      <c r="J37" s="6" t="s">
        <v>8200</v>
      </c>
      <c r="P37" s="5" t="s">
        <v>3801</v>
      </c>
      <c r="Q37" s="5" t="s">
        <v>1780</v>
      </c>
    </row>
    <row r="38" spans="2:17" ht="22.5" x14ac:dyDescent="0.2">
      <c r="D38" s="5" t="s">
        <v>3189</v>
      </c>
      <c r="E38" s="5" t="s">
        <v>7352</v>
      </c>
      <c r="F38" s="5" t="s">
        <v>2568</v>
      </c>
      <c r="G38" s="6" t="s">
        <v>3189</v>
      </c>
      <c r="H38" s="6" t="s">
        <v>5431</v>
      </c>
      <c r="I38" s="6" t="s">
        <v>1527</v>
      </c>
      <c r="J38" s="6" t="s">
        <v>7898</v>
      </c>
      <c r="P38" s="5" t="s">
        <v>13048</v>
      </c>
      <c r="Q38" s="5" t="s">
        <v>8726</v>
      </c>
    </row>
    <row r="39" spans="2:17" ht="22.5" x14ac:dyDescent="0.2">
      <c r="D39" s="5" t="s">
        <v>3189</v>
      </c>
      <c r="E39" s="5" t="s">
        <v>7352</v>
      </c>
      <c r="F39" s="5" t="s">
        <v>6359</v>
      </c>
      <c r="G39" s="6" t="s">
        <v>3189</v>
      </c>
      <c r="H39" s="6" t="s">
        <v>5431</v>
      </c>
      <c r="I39" s="6" t="s">
        <v>1527</v>
      </c>
      <c r="J39" s="6" t="s">
        <v>7714</v>
      </c>
      <c r="P39" s="5" t="s">
        <v>12643</v>
      </c>
      <c r="Q39" s="5" t="s">
        <v>759</v>
      </c>
    </row>
    <row r="40" spans="2:17" ht="22.5" x14ac:dyDescent="0.2">
      <c r="D40" s="5" t="s">
        <v>3189</v>
      </c>
      <c r="E40" s="5" t="s">
        <v>7352</v>
      </c>
      <c r="F40" s="5" t="s">
        <v>4811</v>
      </c>
      <c r="G40" s="6" t="s">
        <v>3189</v>
      </c>
      <c r="H40" s="6" t="s">
        <v>5431</v>
      </c>
      <c r="I40" s="6" t="s">
        <v>1527</v>
      </c>
      <c r="J40" s="6" t="s">
        <v>18213</v>
      </c>
      <c r="P40" s="5" t="s">
        <v>4140</v>
      </c>
      <c r="Q40" s="5" t="s">
        <v>14140</v>
      </c>
    </row>
    <row r="41" spans="2:17" ht="22.5" x14ac:dyDescent="0.2">
      <c r="D41" s="5" t="s">
        <v>3189</v>
      </c>
      <c r="E41" s="5" t="s">
        <v>7352</v>
      </c>
      <c r="F41" s="5" t="s">
        <v>1382</v>
      </c>
      <c r="G41" s="6" t="s">
        <v>3189</v>
      </c>
      <c r="H41" s="6" t="s">
        <v>5431</v>
      </c>
      <c r="I41" s="6" t="s">
        <v>1527</v>
      </c>
      <c r="J41" s="6" t="s">
        <v>1527</v>
      </c>
      <c r="P41" s="5" t="s">
        <v>4293</v>
      </c>
      <c r="Q41" s="5" t="s">
        <v>1449</v>
      </c>
    </row>
    <row r="42" spans="2:17" x14ac:dyDescent="0.2">
      <c r="D42" s="5" t="s">
        <v>3189</v>
      </c>
      <c r="E42" s="5" t="s">
        <v>7352</v>
      </c>
      <c r="F42" s="5" t="s">
        <v>6877</v>
      </c>
      <c r="G42" s="6" t="s">
        <v>1492</v>
      </c>
      <c r="H42" s="6" t="s">
        <v>12134</v>
      </c>
      <c r="I42" s="6" t="s">
        <v>12134</v>
      </c>
      <c r="J42" s="6" t="s">
        <v>8378</v>
      </c>
      <c r="P42" s="5" t="s">
        <v>4284</v>
      </c>
      <c r="Q42" s="5" t="s">
        <v>8629</v>
      </c>
    </row>
    <row r="43" spans="2:17" x14ac:dyDescent="0.2">
      <c r="D43" s="5" t="s">
        <v>3189</v>
      </c>
      <c r="E43" s="5" t="s">
        <v>10737</v>
      </c>
      <c r="F43" s="5" t="s">
        <v>11259</v>
      </c>
      <c r="G43" s="6" t="s">
        <v>1492</v>
      </c>
      <c r="H43" s="6" t="s">
        <v>12134</v>
      </c>
      <c r="I43" s="6" t="s">
        <v>12134</v>
      </c>
      <c r="J43" s="6" t="s">
        <v>12134</v>
      </c>
      <c r="P43" s="5" t="s">
        <v>15808</v>
      </c>
      <c r="Q43" s="5" t="s">
        <v>7960</v>
      </c>
    </row>
    <row r="44" spans="2:17" x14ac:dyDescent="0.2">
      <c r="D44" s="5" t="s">
        <v>3189</v>
      </c>
      <c r="E44" s="5" t="s">
        <v>10737</v>
      </c>
      <c r="F44" s="5" t="s">
        <v>5246</v>
      </c>
      <c r="G44" s="6" t="s">
        <v>1492</v>
      </c>
      <c r="H44" s="6" t="s">
        <v>12134</v>
      </c>
      <c r="I44" s="6" t="s">
        <v>18774</v>
      </c>
      <c r="J44" s="6" t="s">
        <v>18774</v>
      </c>
    </row>
    <row r="45" spans="2:17" x14ac:dyDescent="0.2">
      <c r="D45" s="5" t="s">
        <v>3189</v>
      </c>
      <c r="E45" s="5" t="s">
        <v>10737</v>
      </c>
      <c r="F45" s="5" t="s">
        <v>15242</v>
      </c>
      <c r="G45" s="6" t="s">
        <v>1492</v>
      </c>
      <c r="H45" s="6" t="s">
        <v>12134</v>
      </c>
      <c r="I45" s="6" t="s">
        <v>18774</v>
      </c>
      <c r="J45" s="6" t="s">
        <v>8976</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15594</v>
      </c>
      <c r="G49" s="6" t="s">
        <v>1492</v>
      </c>
      <c r="H49" s="6" t="s">
        <v>12134</v>
      </c>
      <c r="I49" s="6" t="s">
        <v>992</v>
      </c>
      <c r="J49" s="6" t="s">
        <v>992</v>
      </c>
    </row>
    <row r="50" spans="4:10" x14ac:dyDescent="0.2">
      <c r="D50" s="5" t="s">
        <v>3189</v>
      </c>
      <c r="E50" s="5" t="s">
        <v>5431</v>
      </c>
      <c r="F50" s="5" t="s">
        <v>1527</v>
      </c>
      <c r="G50" s="6" t="s">
        <v>1492</v>
      </c>
      <c r="H50" s="6" t="s">
        <v>12134</v>
      </c>
      <c r="I50" s="6" t="s">
        <v>1517</v>
      </c>
      <c r="J50" s="6" t="s">
        <v>1517</v>
      </c>
    </row>
    <row r="51" spans="4:10" x14ac:dyDescent="0.2">
      <c r="D51" s="5" t="s">
        <v>3189</v>
      </c>
      <c r="E51" s="5" t="s">
        <v>5431</v>
      </c>
      <c r="F51" s="5" t="s">
        <v>8200</v>
      </c>
      <c r="G51" s="6" t="s">
        <v>1492</v>
      </c>
      <c r="H51" s="6" t="s">
        <v>13973</v>
      </c>
      <c r="I51" s="6" t="s">
        <v>8129</v>
      </c>
      <c r="J51" s="6" t="s">
        <v>8129</v>
      </c>
    </row>
    <row r="52" spans="4:10" x14ac:dyDescent="0.2">
      <c r="D52" s="5" t="s">
        <v>3189</v>
      </c>
      <c r="E52" s="5" t="s">
        <v>5431</v>
      </c>
      <c r="F52" s="5" t="s">
        <v>12995</v>
      </c>
      <c r="G52" s="6" t="s">
        <v>1492</v>
      </c>
      <c r="H52" s="6" t="s">
        <v>13973</v>
      </c>
      <c r="I52" s="6" t="s">
        <v>8129</v>
      </c>
      <c r="J52" s="6" t="s">
        <v>16890</v>
      </c>
    </row>
    <row r="53" spans="4:10" x14ac:dyDescent="0.2">
      <c r="D53" s="5" t="s">
        <v>1492</v>
      </c>
      <c r="E53" s="5" t="s">
        <v>11526</v>
      </c>
      <c r="F53" s="5" t="s">
        <v>1268</v>
      </c>
      <c r="G53" s="6" t="s">
        <v>1492</v>
      </c>
      <c r="H53" s="6" t="s">
        <v>13973</v>
      </c>
      <c r="I53" s="6" t="s">
        <v>14519</v>
      </c>
      <c r="J53" s="6" t="s">
        <v>17394</v>
      </c>
    </row>
    <row r="54" spans="4:10" x14ac:dyDescent="0.2">
      <c r="D54" s="5" t="s">
        <v>1492</v>
      </c>
      <c r="E54" s="5" t="s">
        <v>11526</v>
      </c>
      <c r="F54" s="5" t="s">
        <v>6616</v>
      </c>
      <c r="G54" s="6" t="s">
        <v>1492</v>
      </c>
      <c r="H54" s="6" t="s">
        <v>13973</v>
      </c>
      <c r="I54" s="6" t="s">
        <v>14519</v>
      </c>
      <c r="J54" s="6" t="s">
        <v>14519</v>
      </c>
    </row>
    <row r="55" spans="4:10" x14ac:dyDescent="0.2">
      <c r="D55" s="5" t="s">
        <v>1492</v>
      </c>
      <c r="E55" s="5" t="s">
        <v>11526</v>
      </c>
      <c r="F55" s="5" t="s">
        <v>6488</v>
      </c>
      <c r="G55" s="6" t="s">
        <v>1492</v>
      </c>
      <c r="H55" s="6" t="s">
        <v>13973</v>
      </c>
      <c r="I55" s="6" t="s">
        <v>14519</v>
      </c>
      <c r="J55" s="6" t="s">
        <v>4022</v>
      </c>
    </row>
    <row r="56" spans="4:10" x14ac:dyDescent="0.2">
      <c r="D56" s="5" t="s">
        <v>1492</v>
      </c>
      <c r="E56" s="5" t="s">
        <v>10528</v>
      </c>
      <c r="F56" s="5" t="s">
        <v>18318</v>
      </c>
      <c r="G56" s="6" t="s">
        <v>1492</v>
      </c>
      <c r="H56" s="6" t="s">
        <v>13973</v>
      </c>
      <c r="I56" s="6" t="s">
        <v>14519</v>
      </c>
      <c r="J56" s="6" t="s">
        <v>17970</v>
      </c>
    </row>
    <row r="57" spans="4:10" ht="22.5" x14ac:dyDescent="0.2">
      <c r="D57" s="5" t="s">
        <v>1492</v>
      </c>
      <c r="E57" s="5" t="s">
        <v>10528</v>
      </c>
      <c r="F57" s="5" t="s">
        <v>14980</v>
      </c>
      <c r="G57" s="6" t="s">
        <v>1492</v>
      </c>
      <c r="H57" s="6" t="s">
        <v>13973</v>
      </c>
      <c r="I57" s="6" t="s">
        <v>16865</v>
      </c>
      <c r="J57" s="6" t="s">
        <v>16865</v>
      </c>
    </row>
    <row r="58" spans="4:10" x14ac:dyDescent="0.2">
      <c r="D58" s="5" t="s">
        <v>1492</v>
      </c>
      <c r="E58" s="5" t="s">
        <v>10528</v>
      </c>
      <c r="F58" s="5" t="s">
        <v>12424</v>
      </c>
      <c r="G58" s="6" t="s">
        <v>1492</v>
      </c>
      <c r="H58" s="6" t="s">
        <v>13973</v>
      </c>
      <c r="I58" s="6" t="s">
        <v>4085</v>
      </c>
      <c r="J58" s="6" t="s">
        <v>4085</v>
      </c>
    </row>
    <row r="59" spans="4:10" ht="22.5" x14ac:dyDescent="0.2">
      <c r="D59" s="5" t="s">
        <v>1492</v>
      </c>
      <c r="E59" s="5" t="s">
        <v>13973</v>
      </c>
      <c r="F59" s="5" t="s">
        <v>8557</v>
      </c>
      <c r="G59" s="6" t="s">
        <v>1492</v>
      </c>
      <c r="H59" s="6" t="s">
        <v>13973</v>
      </c>
      <c r="I59" s="6" t="s">
        <v>8557</v>
      </c>
      <c r="J59" s="6" t="s">
        <v>8557</v>
      </c>
    </row>
    <row r="60" spans="4:10" x14ac:dyDescent="0.2">
      <c r="D60" s="5" t="s">
        <v>1492</v>
      </c>
      <c r="E60" s="5" t="s">
        <v>13973</v>
      </c>
      <c r="F60" s="5" t="s">
        <v>8129</v>
      </c>
      <c r="G60" s="6" t="s">
        <v>1492</v>
      </c>
      <c r="H60" s="6" t="s">
        <v>13973</v>
      </c>
      <c r="I60" s="6" t="s">
        <v>18799</v>
      </c>
      <c r="J60" s="6" t="s">
        <v>18799</v>
      </c>
    </row>
    <row r="61" spans="4:10" ht="22.5" x14ac:dyDescent="0.2">
      <c r="D61" s="5" t="s">
        <v>1492</v>
      </c>
      <c r="E61" s="5" t="s">
        <v>13973</v>
      </c>
      <c r="F61" s="5" t="s">
        <v>14519</v>
      </c>
      <c r="G61" s="6" t="s">
        <v>1492</v>
      </c>
      <c r="H61" s="6" t="s">
        <v>10528</v>
      </c>
      <c r="I61" s="6" t="s">
        <v>12424</v>
      </c>
      <c r="J61" s="6" t="s">
        <v>12424</v>
      </c>
    </row>
    <row r="62" spans="4:10" ht="22.5" x14ac:dyDescent="0.2">
      <c r="D62" s="5" t="s">
        <v>1492</v>
      </c>
      <c r="E62" s="5" t="s">
        <v>13973</v>
      </c>
      <c r="F62" s="5" t="s">
        <v>16865</v>
      </c>
      <c r="G62" s="6" t="s">
        <v>1492</v>
      </c>
      <c r="H62" s="6" t="s">
        <v>10528</v>
      </c>
      <c r="I62" s="6" t="s">
        <v>18318</v>
      </c>
      <c r="J62" s="6" t="s">
        <v>18318</v>
      </c>
    </row>
    <row r="63" spans="4:10" ht="22.5" x14ac:dyDescent="0.2">
      <c r="D63" s="5" t="s">
        <v>1492</v>
      </c>
      <c r="E63" s="5" t="s">
        <v>13973</v>
      </c>
      <c r="F63" s="5" t="s">
        <v>4085</v>
      </c>
      <c r="G63" s="6" t="s">
        <v>1492</v>
      </c>
      <c r="H63" s="6" t="s">
        <v>10528</v>
      </c>
      <c r="I63" s="6" t="s">
        <v>14980</v>
      </c>
      <c r="J63" s="6" t="s">
        <v>14980</v>
      </c>
    </row>
    <row r="64" spans="4:10" x14ac:dyDescent="0.2">
      <c r="D64" s="5" t="s">
        <v>1492</v>
      </c>
      <c r="E64" s="5" t="s">
        <v>13973</v>
      </c>
      <c r="F64" s="5" t="s">
        <v>18799</v>
      </c>
      <c r="G64" s="6" t="s">
        <v>1492</v>
      </c>
      <c r="H64" s="6" t="s">
        <v>11526</v>
      </c>
      <c r="I64" s="6" t="s">
        <v>6616</v>
      </c>
      <c r="J64" s="6" t="s">
        <v>3280</v>
      </c>
    </row>
    <row r="65" spans="4:10" x14ac:dyDescent="0.2">
      <c r="D65" s="5" t="s">
        <v>1492</v>
      </c>
      <c r="E65" s="5" t="s">
        <v>12134</v>
      </c>
      <c r="F65" s="5" t="s">
        <v>12134</v>
      </c>
      <c r="G65" s="6" t="s">
        <v>1492</v>
      </c>
      <c r="H65" s="6" t="s">
        <v>11526</v>
      </c>
      <c r="I65" s="6" t="s">
        <v>6616</v>
      </c>
      <c r="J65" s="6" t="s">
        <v>6616</v>
      </c>
    </row>
    <row r="66" spans="4:10" x14ac:dyDescent="0.2">
      <c r="D66" s="5" t="s">
        <v>1492</v>
      </c>
      <c r="E66" s="5" t="s">
        <v>12134</v>
      </c>
      <c r="F66" s="5" t="s">
        <v>10334</v>
      </c>
      <c r="G66" s="6" t="s">
        <v>1492</v>
      </c>
      <c r="H66" s="6" t="s">
        <v>11526</v>
      </c>
      <c r="I66" s="6" t="s">
        <v>6616</v>
      </c>
      <c r="J66" s="6" t="s">
        <v>9905</v>
      </c>
    </row>
    <row r="67" spans="4:10" x14ac:dyDescent="0.2">
      <c r="D67" s="5" t="s">
        <v>1492</v>
      </c>
      <c r="E67" s="5" t="s">
        <v>12134</v>
      </c>
      <c r="F67" s="5" t="s">
        <v>1517</v>
      </c>
      <c r="G67" s="6" t="s">
        <v>1492</v>
      </c>
      <c r="H67" s="6" t="s">
        <v>11526</v>
      </c>
      <c r="I67" s="6" t="s">
        <v>6616</v>
      </c>
      <c r="J67" s="6" t="s">
        <v>3746</v>
      </c>
    </row>
    <row r="68" spans="4:10" x14ac:dyDescent="0.2">
      <c r="D68" s="5" t="s">
        <v>1492</v>
      </c>
      <c r="E68" s="5" t="s">
        <v>12134</v>
      </c>
      <c r="F68" s="5" t="s">
        <v>992</v>
      </c>
      <c r="G68" s="6" t="s">
        <v>1492</v>
      </c>
      <c r="H68" s="6" t="s">
        <v>11526</v>
      </c>
      <c r="I68" s="6" t="s">
        <v>6616</v>
      </c>
      <c r="J68" s="6" t="s">
        <v>15207</v>
      </c>
    </row>
    <row r="69" spans="4:10" x14ac:dyDescent="0.2">
      <c r="D69" s="5" t="s">
        <v>1492</v>
      </c>
      <c r="E69" s="5" t="s">
        <v>12134</v>
      </c>
      <c r="F69" s="5" t="s">
        <v>18774</v>
      </c>
      <c r="G69" s="6" t="s">
        <v>1492</v>
      </c>
      <c r="H69" s="6" t="s">
        <v>11526</v>
      </c>
      <c r="I69" s="6" t="s">
        <v>6488</v>
      </c>
      <c r="J69" s="6" t="s">
        <v>14208</v>
      </c>
    </row>
    <row r="70" spans="4:10" x14ac:dyDescent="0.2">
      <c r="D70" s="5" t="s">
        <v>18355</v>
      </c>
      <c r="E70" s="5" t="s">
        <v>15159</v>
      </c>
      <c r="F70" s="5" t="s">
        <v>15159</v>
      </c>
      <c r="G70" s="6" t="s">
        <v>1492</v>
      </c>
      <c r="H70" s="6" t="s">
        <v>11526</v>
      </c>
      <c r="I70" s="6" t="s">
        <v>6488</v>
      </c>
      <c r="J70" s="6" t="s">
        <v>14274</v>
      </c>
    </row>
    <row r="71" spans="4:10" x14ac:dyDescent="0.2">
      <c r="D71" s="5" t="s">
        <v>18355</v>
      </c>
      <c r="E71" s="5" t="s">
        <v>15159</v>
      </c>
      <c r="F71" s="5" t="s">
        <v>7941</v>
      </c>
      <c r="G71" s="6" t="s">
        <v>1492</v>
      </c>
      <c r="H71" s="6" t="s">
        <v>11526</v>
      </c>
      <c r="I71" s="6" t="s">
        <v>6488</v>
      </c>
      <c r="J71" s="6" t="s">
        <v>6067</v>
      </c>
    </row>
    <row r="72" spans="4:10" x14ac:dyDescent="0.2">
      <c r="D72" s="5" t="s">
        <v>18355</v>
      </c>
      <c r="E72" s="5" t="s">
        <v>15159</v>
      </c>
      <c r="F72" s="5" t="s">
        <v>16185</v>
      </c>
      <c r="G72" s="6" t="s">
        <v>1492</v>
      </c>
      <c r="H72" s="6" t="s">
        <v>11526</v>
      </c>
      <c r="I72" s="6" t="s">
        <v>6488</v>
      </c>
      <c r="J72" s="6" t="s">
        <v>6488</v>
      </c>
    </row>
    <row r="73" spans="4:10" ht="22.5" x14ac:dyDescent="0.2">
      <c r="D73" s="5" t="s">
        <v>18355</v>
      </c>
      <c r="E73" s="5" t="s">
        <v>15159</v>
      </c>
      <c r="F73" s="5" t="s">
        <v>17637</v>
      </c>
      <c r="G73" s="6" t="s">
        <v>1492</v>
      </c>
      <c r="H73" s="6" t="s">
        <v>11526</v>
      </c>
      <c r="I73" s="6" t="s">
        <v>1268</v>
      </c>
      <c r="J73" s="6" t="s">
        <v>17132</v>
      </c>
    </row>
    <row r="74" spans="4:10" ht="22.5" x14ac:dyDescent="0.2">
      <c r="D74" s="5" t="s">
        <v>18355</v>
      </c>
      <c r="E74" s="5" t="s">
        <v>15159</v>
      </c>
      <c r="F74" s="5" t="s">
        <v>15624</v>
      </c>
      <c r="G74" s="6" t="s">
        <v>1492</v>
      </c>
      <c r="H74" s="6" t="s">
        <v>11526</v>
      </c>
      <c r="I74" s="6" t="s">
        <v>1268</v>
      </c>
      <c r="J74" s="6" t="s">
        <v>13250</v>
      </c>
    </row>
    <row r="75" spans="4:10" ht="22.5" x14ac:dyDescent="0.2">
      <c r="D75" s="5" t="s">
        <v>18355</v>
      </c>
      <c r="E75" s="5" t="s">
        <v>15159</v>
      </c>
      <c r="F75" s="5" t="s">
        <v>12498</v>
      </c>
      <c r="G75" s="6" t="s">
        <v>1492</v>
      </c>
      <c r="H75" s="6" t="s">
        <v>11526</v>
      </c>
      <c r="I75" s="6" t="s">
        <v>1268</v>
      </c>
      <c r="J75" s="6" t="s">
        <v>9786</v>
      </c>
    </row>
    <row r="76" spans="4:10" ht="22.5" x14ac:dyDescent="0.2">
      <c r="D76" s="5" t="s">
        <v>18355</v>
      </c>
      <c r="E76" s="5" t="s">
        <v>15159</v>
      </c>
      <c r="F76" s="5" t="s">
        <v>457</v>
      </c>
      <c r="G76" s="6" t="s">
        <v>1492</v>
      </c>
      <c r="H76" s="6" t="s">
        <v>11526</v>
      </c>
      <c r="I76" s="6" t="s">
        <v>1268</v>
      </c>
      <c r="J76" s="6" t="s">
        <v>1268</v>
      </c>
    </row>
    <row r="77" spans="4:10" ht="22.5" x14ac:dyDescent="0.2">
      <c r="D77" s="5" t="s">
        <v>18355</v>
      </c>
      <c r="E77" s="5" t="s">
        <v>15159</v>
      </c>
      <c r="F77" s="5" t="s">
        <v>18274</v>
      </c>
      <c r="G77" s="6" t="s">
        <v>1709</v>
      </c>
      <c r="H77" s="6" t="s">
        <v>17757</v>
      </c>
      <c r="I77" s="6" t="s">
        <v>46</v>
      </c>
      <c r="J77" s="6" t="s">
        <v>46</v>
      </c>
    </row>
    <row r="78" spans="4:10" ht="22.5" x14ac:dyDescent="0.2">
      <c r="D78" s="5" t="s">
        <v>18355</v>
      </c>
      <c r="E78" s="5" t="s">
        <v>5156</v>
      </c>
      <c r="F78" s="5" t="s">
        <v>9103</v>
      </c>
      <c r="G78" s="6" t="s">
        <v>1709</v>
      </c>
      <c r="H78" s="6" t="s">
        <v>17757</v>
      </c>
      <c r="I78" s="6" t="s">
        <v>13269</v>
      </c>
      <c r="J78" s="6" t="s">
        <v>13269</v>
      </c>
    </row>
    <row r="79" spans="4:10" ht="22.5" x14ac:dyDescent="0.2">
      <c r="D79" s="5" t="s">
        <v>18355</v>
      </c>
      <c r="E79" s="5" t="s">
        <v>5156</v>
      </c>
      <c r="F79" s="5" t="s">
        <v>15523</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11512</v>
      </c>
    </row>
    <row r="81" spans="4:10" ht="22.5" x14ac:dyDescent="0.2">
      <c r="D81" s="5" t="s">
        <v>18355</v>
      </c>
      <c r="E81" s="5" t="s">
        <v>2170</v>
      </c>
      <c r="F81" s="5" t="s">
        <v>9565</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6673</v>
      </c>
      <c r="F83" s="5" t="s">
        <v>51</v>
      </c>
      <c r="G83" s="6" t="s">
        <v>1709</v>
      </c>
      <c r="H83" s="6" t="s">
        <v>17757</v>
      </c>
      <c r="I83" s="6" t="s">
        <v>4882</v>
      </c>
      <c r="J83" s="6" t="s">
        <v>3916</v>
      </c>
    </row>
    <row r="84" spans="4:10" x14ac:dyDescent="0.2">
      <c r="D84" s="5" t="s">
        <v>18355</v>
      </c>
      <c r="E84" s="5" t="s">
        <v>6673</v>
      </c>
      <c r="F84" s="5" t="s">
        <v>2410</v>
      </c>
      <c r="G84" s="6" t="s">
        <v>1709</v>
      </c>
      <c r="H84" s="6" t="s">
        <v>17757</v>
      </c>
      <c r="I84" s="6" t="s">
        <v>4882</v>
      </c>
      <c r="J84" s="6" t="s">
        <v>1684</v>
      </c>
    </row>
    <row r="85" spans="4:10" x14ac:dyDescent="0.2">
      <c r="D85" s="5" t="s">
        <v>18355</v>
      </c>
      <c r="E85" s="5" t="s">
        <v>6673</v>
      </c>
      <c r="F85" s="5" t="s">
        <v>9653</v>
      </c>
      <c r="G85" s="6" t="s">
        <v>1709</v>
      </c>
      <c r="H85" s="6" t="s">
        <v>17757</v>
      </c>
      <c r="I85" s="6" t="s">
        <v>4882</v>
      </c>
      <c r="J85" s="6" t="s">
        <v>5558</v>
      </c>
    </row>
    <row r="86" spans="4:10" x14ac:dyDescent="0.2">
      <c r="D86" s="5" t="s">
        <v>18355</v>
      </c>
      <c r="E86" s="5" t="s">
        <v>6673</v>
      </c>
      <c r="F86" s="5" t="s">
        <v>12891</v>
      </c>
      <c r="G86" s="6" t="s">
        <v>1709</v>
      </c>
      <c r="H86" s="6" t="s">
        <v>17757</v>
      </c>
      <c r="I86" s="6" t="s">
        <v>4882</v>
      </c>
      <c r="J86" s="6" t="s">
        <v>4686</v>
      </c>
    </row>
    <row r="87" spans="4:10" x14ac:dyDescent="0.2">
      <c r="D87" s="5" t="s">
        <v>18355</v>
      </c>
      <c r="E87" s="5" t="s">
        <v>6673</v>
      </c>
      <c r="F87" s="5" t="s">
        <v>868</v>
      </c>
      <c r="G87" s="6" t="s">
        <v>1709</v>
      </c>
      <c r="H87" s="6" t="s">
        <v>17757</v>
      </c>
      <c r="I87" s="6" t="s">
        <v>4882</v>
      </c>
      <c r="J87" s="6" t="s">
        <v>10749</v>
      </c>
    </row>
    <row r="88" spans="4:10" x14ac:dyDescent="0.2">
      <c r="D88" s="5" t="s">
        <v>18355</v>
      </c>
      <c r="E88" s="5" t="s">
        <v>6673</v>
      </c>
      <c r="F88" s="5" t="s">
        <v>14654</v>
      </c>
      <c r="G88" s="6" t="s">
        <v>1709</v>
      </c>
      <c r="H88" s="6" t="s">
        <v>17757</v>
      </c>
      <c r="I88" s="6" t="s">
        <v>4882</v>
      </c>
      <c r="J88" s="6" t="s">
        <v>18323</v>
      </c>
    </row>
    <row r="89" spans="4:10" x14ac:dyDescent="0.2">
      <c r="D89" s="5" t="s">
        <v>18355</v>
      </c>
      <c r="E89" s="5" t="s">
        <v>6673</v>
      </c>
      <c r="F89" s="5" t="s">
        <v>12422</v>
      </c>
      <c r="G89" s="6" t="s">
        <v>1709</v>
      </c>
      <c r="H89" s="6" t="s">
        <v>17757</v>
      </c>
      <c r="I89" s="6" t="s">
        <v>4882</v>
      </c>
      <c r="J89" s="6" t="s">
        <v>4882</v>
      </c>
    </row>
    <row r="90" spans="4:10" x14ac:dyDescent="0.2">
      <c r="D90" s="5" t="s">
        <v>18355</v>
      </c>
      <c r="E90" s="5" t="s">
        <v>6673</v>
      </c>
      <c r="F90" s="5" t="s">
        <v>11180</v>
      </c>
      <c r="G90" s="6" t="s">
        <v>1709</v>
      </c>
      <c r="H90" s="6" t="s">
        <v>17757</v>
      </c>
      <c r="I90" s="6" t="s">
        <v>4882</v>
      </c>
      <c r="J90" s="6" t="s">
        <v>6599</v>
      </c>
    </row>
    <row r="91" spans="4:10" x14ac:dyDescent="0.2">
      <c r="D91" s="5" t="s">
        <v>18355</v>
      </c>
      <c r="E91" s="5" t="s">
        <v>6673</v>
      </c>
      <c r="F91" s="5" t="s">
        <v>8009</v>
      </c>
      <c r="G91" s="6" t="s">
        <v>1709</v>
      </c>
      <c r="H91" s="6" t="s">
        <v>17757</v>
      </c>
      <c r="I91" s="6" t="s">
        <v>4882</v>
      </c>
      <c r="J91" s="6" t="s">
        <v>10711</v>
      </c>
    </row>
    <row r="92" spans="4:10" x14ac:dyDescent="0.2">
      <c r="D92" s="5" t="s">
        <v>18355</v>
      </c>
      <c r="E92" s="5" t="s">
        <v>6673</v>
      </c>
      <c r="F92" s="5" t="s">
        <v>2227</v>
      </c>
      <c r="G92" s="6" t="s">
        <v>1709</v>
      </c>
      <c r="H92" s="6" t="s">
        <v>12631</v>
      </c>
      <c r="I92" s="6" t="s">
        <v>18403</v>
      </c>
      <c r="J92" s="6" t="s">
        <v>18403</v>
      </c>
    </row>
    <row r="93" spans="4:10" x14ac:dyDescent="0.2">
      <c r="D93" s="5" t="s">
        <v>5958</v>
      </c>
      <c r="E93" s="5" t="s">
        <v>2698</v>
      </c>
      <c r="F93" s="5" t="s">
        <v>11267</v>
      </c>
      <c r="G93" s="6" t="s">
        <v>1709</v>
      </c>
      <c r="H93" s="6" t="s">
        <v>12631</v>
      </c>
      <c r="I93" s="6" t="s">
        <v>18403</v>
      </c>
      <c r="J93" s="6" t="s">
        <v>17165</v>
      </c>
    </row>
    <row r="94" spans="4:10" x14ac:dyDescent="0.2">
      <c r="D94" s="5" t="s">
        <v>5958</v>
      </c>
      <c r="E94" s="5" t="s">
        <v>2698</v>
      </c>
      <c r="F94" s="5" t="s">
        <v>7099</v>
      </c>
      <c r="G94" s="6" t="s">
        <v>1709</v>
      </c>
      <c r="H94" s="6" t="s">
        <v>12631</v>
      </c>
      <c r="I94" s="6" t="s">
        <v>549</v>
      </c>
      <c r="J94" s="6" t="s">
        <v>549</v>
      </c>
    </row>
    <row r="95" spans="4:10" x14ac:dyDescent="0.2">
      <c r="D95" s="5" t="s">
        <v>5958</v>
      </c>
      <c r="E95" s="5" t="s">
        <v>2698</v>
      </c>
      <c r="F95" s="5" t="s">
        <v>15448</v>
      </c>
      <c r="G95" s="6" t="s">
        <v>1709</v>
      </c>
      <c r="H95" s="6" t="s">
        <v>12631</v>
      </c>
      <c r="I95" s="6" t="s">
        <v>18116</v>
      </c>
      <c r="J95" s="6" t="s">
        <v>18116</v>
      </c>
    </row>
    <row r="96" spans="4:10" x14ac:dyDescent="0.2">
      <c r="D96" s="5" t="s">
        <v>5958</v>
      </c>
      <c r="E96" s="5" t="s">
        <v>2698</v>
      </c>
      <c r="F96" s="5" t="s">
        <v>4289</v>
      </c>
      <c r="G96" s="6" t="s">
        <v>1709</v>
      </c>
      <c r="H96" s="6" t="s">
        <v>12631</v>
      </c>
      <c r="I96" s="6" t="s">
        <v>1018</v>
      </c>
      <c r="J96" s="6" t="s">
        <v>1018</v>
      </c>
    </row>
    <row r="97" spans="4:10" x14ac:dyDescent="0.2">
      <c r="D97" s="5" t="s">
        <v>5958</v>
      </c>
      <c r="E97" s="5" t="s">
        <v>2698</v>
      </c>
      <c r="F97" s="5" t="s">
        <v>12928</v>
      </c>
      <c r="G97" s="6" t="s">
        <v>1709</v>
      </c>
      <c r="H97" s="6" t="s">
        <v>12631</v>
      </c>
      <c r="I97" s="6" t="s">
        <v>1018</v>
      </c>
      <c r="J97" s="6" t="s">
        <v>12251</v>
      </c>
    </row>
    <row r="98" spans="4:10" x14ac:dyDescent="0.2">
      <c r="D98" s="5" t="s">
        <v>5958</v>
      </c>
      <c r="E98" s="5" t="s">
        <v>2698</v>
      </c>
      <c r="F98" s="5" t="s">
        <v>4565</v>
      </c>
      <c r="G98" s="6" t="s">
        <v>1709</v>
      </c>
      <c r="H98" s="6" t="s">
        <v>12631</v>
      </c>
      <c r="I98" s="6" t="s">
        <v>4048</v>
      </c>
      <c r="J98" s="6" t="s">
        <v>9413</v>
      </c>
    </row>
    <row r="99" spans="4:10" ht="22.5" x14ac:dyDescent="0.2">
      <c r="D99" s="5" t="s">
        <v>5958</v>
      </c>
      <c r="E99" s="5" t="s">
        <v>2698</v>
      </c>
      <c r="F99" s="5" t="s">
        <v>1400</v>
      </c>
      <c r="G99" s="6" t="s">
        <v>1709</v>
      </c>
      <c r="H99" s="6" t="s">
        <v>12631</v>
      </c>
      <c r="I99" s="6" t="s">
        <v>4048</v>
      </c>
      <c r="J99" s="6" t="s">
        <v>9985</v>
      </c>
    </row>
    <row r="100" spans="4:10" x14ac:dyDescent="0.2">
      <c r="D100" s="5" t="s">
        <v>5958</v>
      </c>
      <c r="E100" s="5" t="s">
        <v>2698</v>
      </c>
      <c r="F100" s="5" t="s">
        <v>10380</v>
      </c>
      <c r="G100" s="6" t="s">
        <v>1709</v>
      </c>
      <c r="H100" s="6" t="s">
        <v>12631</v>
      </c>
      <c r="I100" s="6" t="s">
        <v>4048</v>
      </c>
      <c r="J100" s="6" t="s">
        <v>12502</v>
      </c>
    </row>
    <row r="101" spans="4:10" x14ac:dyDescent="0.2">
      <c r="D101" s="5" t="s">
        <v>5958</v>
      </c>
      <c r="E101" s="5" t="s">
        <v>2698</v>
      </c>
      <c r="F101" s="5" t="s">
        <v>10074</v>
      </c>
      <c r="G101" s="6" t="s">
        <v>1709</v>
      </c>
      <c r="H101" s="6" t="s">
        <v>12631</v>
      </c>
      <c r="I101" s="6" t="s">
        <v>4048</v>
      </c>
      <c r="J101" s="6" t="s">
        <v>4048</v>
      </c>
    </row>
    <row r="102" spans="4:10" ht="22.5" x14ac:dyDescent="0.2">
      <c r="D102" s="5" t="s">
        <v>5958</v>
      </c>
      <c r="E102" s="5" t="s">
        <v>2698</v>
      </c>
      <c r="F102" s="5" t="s">
        <v>11009</v>
      </c>
      <c r="G102" s="6" t="s">
        <v>1709</v>
      </c>
      <c r="H102" s="6" t="s">
        <v>12631</v>
      </c>
      <c r="I102" s="6" t="s">
        <v>17503</v>
      </c>
      <c r="J102" s="6" t="s">
        <v>5829</v>
      </c>
    </row>
    <row r="103" spans="4:10" ht="22.5" x14ac:dyDescent="0.2">
      <c r="D103" s="5" t="s">
        <v>5958</v>
      </c>
      <c r="E103" s="5" t="s">
        <v>2698</v>
      </c>
      <c r="F103" s="5" t="s">
        <v>5543</v>
      </c>
      <c r="G103" s="6" t="s">
        <v>1709</v>
      </c>
      <c r="H103" s="6" t="s">
        <v>12631</v>
      </c>
      <c r="I103" s="6" t="s">
        <v>17503</v>
      </c>
      <c r="J103" s="6" t="s">
        <v>17503</v>
      </c>
    </row>
    <row r="104" spans="4:10" ht="22.5" x14ac:dyDescent="0.2">
      <c r="D104" s="5" t="s">
        <v>5958</v>
      </c>
      <c r="E104" s="5" t="s">
        <v>5615</v>
      </c>
      <c r="F104" s="5" t="s">
        <v>12132</v>
      </c>
      <c r="G104" s="6" t="s">
        <v>1709</v>
      </c>
      <c r="H104" s="6" t="s">
        <v>12631</v>
      </c>
      <c r="I104" s="6" t="s">
        <v>17503</v>
      </c>
      <c r="J104" s="6" t="s">
        <v>16577</v>
      </c>
    </row>
    <row r="105" spans="4:10" x14ac:dyDescent="0.2">
      <c r="D105" s="5" t="s">
        <v>5958</v>
      </c>
      <c r="E105" s="5" t="s">
        <v>5615</v>
      </c>
      <c r="F105" s="5" t="s">
        <v>14255</v>
      </c>
      <c r="G105" s="6" t="s">
        <v>1709</v>
      </c>
      <c r="H105" s="6" t="s">
        <v>12631</v>
      </c>
      <c r="I105" s="6" t="s">
        <v>2292</v>
      </c>
      <c r="J105" s="6" t="s">
        <v>4424</v>
      </c>
    </row>
    <row r="106" spans="4:10" x14ac:dyDescent="0.2">
      <c r="D106" s="5" t="s">
        <v>5958</v>
      </c>
      <c r="E106" s="5" t="s">
        <v>5615</v>
      </c>
      <c r="F106" s="5" t="s">
        <v>7319</v>
      </c>
      <c r="G106" s="6" t="s">
        <v>1709</v>
      </c>
      <c r="H106" s="6" t="s">
        <v>12631</v>
      </c>
      <c r="I106" s="6" t="s">
        <v>2292</v>
      </c>
      <c r="J106" s="6" t="s">
        <v>5327</v>
      </c>
    </row>
    <row r="107" spans="4:10" x14ac:dyDescent="0.2">
      <c r="D107" s="5" t="s">
        <v>5958</v>
      </c>
      <c r="E107" s="5" t="s">
        <v>5615</v>
      </c>
      <c r="F107" s="5" t="s">
        <v>5657</v>
      </c>
      <c r="G107" s="6" t="s">
        <v>1709</v>
      </c>
      <c r="H107" s="6" t="s">
        <v>12631</v>
      </c>
      <c r="I107" s="6" t="s">
        <v>2292</v>
      </c>
      <c r="J107" s="6" t="s">
        <v>2292</v>
      </c>
    </row>
    <row r="108" spans="4:10" x14ac:dyDescent="0.2">
      <c r="D108" s="5" t="s">
        <v>5958</v>
      </c>
      <c r="E108" s="5" t="s">
        <v>5615</v>
      </c>
      <c r="F108" s="5" t="s">
        <v>13097</v>
      </c>
      <c r="G108" s="6" t="s">
        <v>1709</v>
      </c>
      <c r="H108" s="6" t="s">
        <v>12631</v>
      </c>
      <c r="I108" s="6" t="s">
        <v>7245</v>
      </c>
      <c r="J108" s="6" t="s">
        <v>11375</v>
      </c>
    </row>
    <row r="109" spans="4:10" x14ac:dyDescent="0.2">
      <c r="D109" s="5" t="s">
        <v>5958</v>
      </c>
      <c r="E109" s="5" t="s">
        <v>18822</v>
      </c>
      <c r="F109" s="5" t="s">
        <v>18822</v>
      </c>
      <c r="G109" s="6" t="s">
        <v>1709</v>
      </c>
      <c r="H109" s="6" t="s">
        <v>12631</v>
      </c>
      <c r="I109" s="6" t="s">
        <v>7245</v>
      </c>
      <c r="J109" s="6" t="s">
        <v>6866</v>
      </c>
    </row>
    <row r="110" spans="4:10" x14ac:dyDescent="0.2">
      <c r="D110" s="5" t="s">
        <v>5958</v>
      </c>
      <c r="E110" s="5" t="s">
        <v>18822</v>
      </c>
      <c r="F110" s="5" t="s">
        <v>10495</v>
      </c>
      <c r="G110" s="6" t="s">
        <v>1709</v>
      </c>
      <c r="H110" s="6" t="s">
        <v>12631</v>
      </c>
      <c r="I110" s="6" t="s">
        <v>7245</v>
      </c>
      <c r="J110" s="6" t="s">
        <v>9772</v>
      </c>
    </row>
    <row r="111" spans="4:10" x14ac:dyDescent="0.2">
      <c r="D111" s="5" t="s">
        <v>5958</v>
      </c>
      <c r="E111" s="5" t="s">
        <v>12705</v>
      </c>
      <c r="F111" s="5" t="s">
        <v>5606</v>
      </c>
      <c r="G111" s="6" t="s">
        <v>1709</v>
      </c>
      <c r="H111" s="6" t="s">
        <v>12631</v>
      </c>
      <c r="I111" s="6" t="s">
        <v>7245</v>
      </c>
      <c r="J111" s="6" t="s">
        <v>7245</v>
      </c>
    </row>
    <row r="112" spans="4:10" x14ac:dyDescent="0.2">
      <c r="D112" s="5" t="s">
        <v>5958</v>
      </c>
      <c r="E112" s="5" t="s">
        <v>12705</v>
      </c>
      <c r="F112" s="5" t="s">
        <v>11024</v>
      </c>
      <c r="G112" s="6" t="s">
        <v>1709</v>
      </c>
      <c r="H112" s="6" t="s">
        <v>12631</v>
      </c>
      <c r="I112" s="6" t="s">
        <v>1623</v>
      </c>
      <c r="J112" s="6" t="s">
        <v>1623</v>
      </c>
    </row>
    <row r="113" spans="4:10" x14ac:dyDescent="0.2">
      <c r="D113" s="5" t="s">
        <v>5958</v>
      </c>
      <c r="E113" s="5" t="s">
        <v>12705</v>
      </c>
      <c r="F113" s="5" t="s">
        <v>10764</v>
      </c>
      <c r="G113" s="6" t="s">
        <v>1709</v>
      </c>
      <c r="H113" s="6" t="s">
        <v>8808</v>
      </c>
      <c r="I113" s="6" t="s">
        <v>1675</v>
      </c>
      <c r="J113" s="6" t="s">
        <v>194</v>
      </c>
    </row>
    <row r="114" spans="4:10" x14ac:dyDescent="0.2">
      <c r="D114" s="5" t="s">
        <v>5958</v>
      </c>
      <c r="E114" s="5" t="s">
        <v>12705</v>
      </c>
      <c r="F114" s="5" t="s">
        <v>14792</v>
      </c>
      <c r="G114" s="6" t="s">
        <v>1709</v>
      </c>
      <c r="H114" s="6" t="s">
        <v>8808</v>
      </c>
      <c r="I114" s="6" t="s">
        <v>1675</v>
      </c>
      <c r="J114" s="6" t="s">
        <v>1675</v>
      </c>
    </row>
    <row r="115" spans="4:10" x14ac:dyDescent="0.2">
      <c r="D115" s="5" t="s">
        <v>5958</v>
      </c>
      <c r="E115" s="5" t="s">
        <v>12705</v>
      </c>
      <c r="F115" s="5" t="s">
        <v>11956</v>
      </c>
      <c r="G115" s="6" t="s">
        <v>1709</v>
      </c>
      <c r="H115" s="6" t="s">
        <v>8808</v>
      </c>
      <c r="I115" s="6" t="s">
        <v>1675</v>
      </c>
      <c r="J115" s="6" t="s">
        <v>18276</v>
      </c>
    </row>
    <row r="116" spans="4:10" x14ac:dyDescent="0.2">
      <c r="D116" s="5" t="s">
        <v>5958</v>
      </c>
      <c r="E116" s="5" t="s">
        <v>12705</v>
      </c>
      <c r="F116" s="5" t="s">
        <v>8767</v>
      </c>
      <c r="G116" s="6" t="s">
        <v>1709</v>
      </c>
      <c r="H116" s="6" t="s">
        <v>8808</v>
      </c>
      <c r="I116" s="6" t="s">
        <v>9129</v>
      </c>
      <c r="J116" s="6" t="s">
        <v>8003</v>
      </c>
    </row>
    <row r="117" spans="4:10" x14ac:dyDescent="0.2">
      <c r="D117" s="5" t="s">
        <v>12507</v>
      </c>
      <c r="E117" s="5" t="s">
        <v>3429</v>
      </c>
      <c r="F117" s="5" t="s">
        <v>15180</v>
      </c>
      <c r="G117" s="6" t="s">
        <v>1709</v>
      </c>
      <c r="H117" s="6" t="s">
        <v>8808</v>
      </c>
      <c r="I117" s="6" t="s">
        <v>9129</v>
      </c>
      <c r="J117" s="6" t="s">
        <v>9129</v>
      </c>
    </row>
    <row r="118" spans="4:10" x14ac:dyDescent="0.2">
      <c r="D118" s="5" t="s">
        <v>12507</v>
      </c>
      <c r="E118" s="5" t="s">
        <v>3429</v>
      </c>
      <c r="F118" s="5" t="s">
        <v>14586</v>
      </c>
      <c r="G118" s="6" t="s">
        <v>1709</v>
      </c>
      <c r="H118" s="6" t="s">
        <v>8808</v>
      </c>
      <c r="I118" s="6" t="s">
        <v>15234</v>
      </c>
      <c r="J118" s="6" t="s">
        <v>12813</v>
      </c>
    </row>
    <row r="119" spans="4:10" x14ac:dyDescent="0.2">
      <c r="D119" s="5" t="s">
        <v>12507</v>
      </c>
      <c r="E119" s="5" t="s">
        <v>3429</v>
      </c>
      <c r="F119" s="5" t="s">
        <v>14149</v>
      </c>
      <c r="G119" s="6" t="s">
        <v>1709</v>
      </c>
      <c r="H119" s="6" t="s">
        <v>8808</v>
      </c>
      <c r="I119" s="6" t="s">
        <v>15234</v>
      </c>
      <c r="J119" s="6" t="s">
        <v>2410</v>
      </c>
    </row>
    <row r="120" spans="4:10" x14ac:dyDescent="0.2">
      <c r="D120" s="5" t="s">
        <v>12507</v>
      </c>
      <c r="E120" s="5" t="s">
        <v>3429</v>
      </c>
      <c r="F120" s="5" t="s">
        <v>10320</v>
      </c>
      <c r="G120" s="6" t="s">
        <v>1709</v>
      </c>
      <c r="H120" s="6" t="s">
        <v>8808</v>
      </c>
      <c r="I120" s="6" t="s">
        <v>15234</v>
      </c>
      <c r="J120" s="6" t="s">
        <v>15234</v>
      </c>
    </row>
    <row r="121" spans="4:10" x14ac:dyDescent="0.2">
      <c r="D121" s="5" t="s">
        <v>12507</v>
      </c>
      <c r="E121" s="5" t="s">
        <v>3429</v>
      </c>
      <c r="F121" s="5" t="s">
        <v>18263</v>
      </c>
      <c r="G121" s="6" t="s">
        <v>1709</v>
      </c>
      <c r="H121" s="6" t="s">
        <v>8808</v>
      </c>
      <c r="I121" s="6" t="s">
        <v>4316</v>
      </c>
      <c r="J121" s="6" t="s">
        <v>4316</v>
      </c>
    </row>
    <row r="122" spans="4:10" ht="22.5" x14ac:dyDescent="0.2">
      <c r="D122" s="5" t="s">
        <v>12507</v>
      </c>
      <c r="E122" s="5" t="s">
        <v>3429</v>
      </c>
      <c r="F122" s="5" t="s">
        <v>13826</v>
      </c>
      <c r="G122" s="6" t="s">
        <v>1709</v>
      </c>
      <c r="H122" s="6" t="s">
        <v>8808</v>
      </c>
      <c r="I122" s="6" t="s">
        <v>13555</v>
      </c>
      <c r="J122" s="6" t="s">
        <v>12605</v>
      </c>
    </row>
    <row r="123" spans="4:10" ht="22.5" x14ac:dyDescent="0.2">
      <c r="D123" s="5" t="s">
        <v>12507</v>
      </c>
      <c r="E123" s="5" t="s">
        <v>2459</v>
      </c>
      <c r="F123" s="5" t="s">
        <v>8752</v>
      </c>
      <c r="G123" s="6" t="s">
        <v>1709</v>
      </c>
      <c r="H123" s="6" t="s">
        <v>8808</v>
      </c>
      <c r="I123" s="6" t="s">
        <v>13555</v>
      </c>
      <c r="J123" s="6" t="s">
        <v>13678</v>
      </c>
    </row>
    <row r="124" spans="4:10" ht="22.5" x14ac:dyDescent="0.2">
      <c r="D124" s="5" t="s">
        <v>12507</v>
      </c>
      <c r="E124" s="5" t="s">
        <v>2459</v>
      </c>
      <c r="F124" s="5" t="s">
        <v>14610</v>
      </c>
      <c r="G124" s="6" t="s">
        <v>1709</v>
      </c>
      <c r="H124" s="6" t="s">
        <v>8808</v>
      </c>
      <c r="I124" s="6" t="s">
        <v>13555</v>
      </c>
      <c r="J124" s="6" t="s">
        <v>18591</v>
      </c>
    </row>
    <row r="125" spans="4:10" ht="22.5" x14ac:dyDescent="0.2">
      <c r="D125" s="5" t="s">
        <v>12507</v>
      </c>
      <c r="E125" s="5" t="s">
        <v>2459</v>
      </c>
      <c r="F125" s="5" t="s">
        <v>3654</v>
      </c>
      <c r="G125" s="6" t="s">
        <v>1709</v>
      </c>
      <c r="H125" s="6" t="s">
        <v>8808</v>
      </c>
      <c r="I125" s="6" t="s">
        <v>13555</v>
      </c>
      <c r="J125" s="6" t="s">
        <v>13555</v>
      </c>
    </row>
    <row r="126" spans="4:10" ht="22.5" x14ac:dyDescent="0.2">
      <c r="D126" s="5" t="s">
        <v>12507</v>
      </c>
      <c r="E126" s="5" t="s">
        <v>2459</v>
      </c>
      <c r="F126" s="5" t="s">
        <v>5787</v>
      </c>
      <c r="G126" s="6" t="s">
        <v>1709</v>
      </c>
      <c r="H126" s="6" t="s">
        <v>8808</v>
      </c>
      <c r="I126" s="6" t="s">
        <v>3718</v>
      </c>
      <c r="J126" s="6" t="s">
        <v>9343</v>
      </c>
    </row>
    <row r="127" spans="4:10" ht="22.5" x14ac:dyDescent="0.2">
      <c r="D127" s="5" t="s">
        <v>12507</v>
      </c>
      <c r="E127" s="5" t="s">
        <v>2459</v>
      </c>
      <c r="F127" s="5" t="s">
        <v>10697</v>
      </c>
      <c r="G127" s="6" t="s">
        <v>1709</v>
      </c>
      <c r="H127" s="6" t="s">
        <v>8808</v>
      </c>
      <c r="I127" s="6" t="s">
        <v>3718</v>
      </c>
      <c r="J127" s="6" t="s">
        <v>13028</v>
      </c>
    </row>
    <row r="128" spans="4:10" ht="22.5" x14ac:dyDescent="0.2">
      <c r="D128" s="5" t="s">
        <v>12507</v>
      </c>
      <c r="E128" s="5" t="s">
        <v>2459</v>
      </c>
      <c r="F128" s="5" t="s">
        <v>15718</v>
      </c>
      <c r="G128" s="6" t="s">
        <v>1709</v>
      </c>
      <c r="H128" s="6" t="s">
        <v>8808</v>
      </c>
      <c r="I128" s="6" t="s">
        <v>3718</v>
      </c>
      <c r="J128" s="6" t="s">
        <v>11050</v>
      </c>
    </row>
    <row r="129" spans="4:10" ht="22.5" x14ac:dyDescent="0.2">
      <c r="D129" s="5" t="s">
        <v>17539</v>
      </c>
      <c r="E129" s="5" t="s">
        <v>7758</v>
      </c>
      <c r="F129" s="5" t="s">
        <v>7758</v>
      </c>
      <c r="G129" s="6" t="s">
        <v>1709</v>
      </c>
      <c r="H129" s="6" t="s">
        <v>8808</v>
      </c>
      <c r="I129" s="6" t="s">
        <v>3718</v>
      </c>
      <c r="J129" s="6" t="s">
        <v>6834</v>
      </c>
    </row>
    <row r="130" spans="4:10" ht="22.5" x14ac:dyDescent="0.2">
      <c r="D130" s="5" t="s">
        <v>17539</v>
      </c>
      <c r="E130" s="5" t="s">
        <v>7758</v>
      </c>
      <c r="F130" s="5" t="s">
        <v>3618</v>
      </c>
      <c r="G130" s="6" t="s">
        <v>1709</v>
      </c>
      <c r="H130" s="6" t="s">
        <v>8808</v>
      </c>
      <c r="I130" s="6" t="s">
        <v>3718</v>
      </c>
      <c r="J130" s="6" t="s">
        <v>18243</v>
      </c>
    </row>
    <row r="131" spans="4:10" ht="22.5" x14ac:dyDescent="0.2">
      <c r="D131" s="5" t="s">
        <v>17539</v>
      </c>
      <c r="E131" s="5" t="s">
        <v>7758</v>
      </c>
      <c r="F131" s="5" t="s">
        <v>2679</v>
      </c>
      <c r="G131" s="6" t="s">
        <v>1709</v>
      </c>
      <c r="H131" s="6" t="s">
        <v>8808</v>
      </c>
      <c r="I131" s="6" t="s">
        <v>3718</v>
      </c>
      <c r="J131" s="6" t="s">
        <v>3718</v>
      </c>
    </row>
    <row r="132" spans="4:10" x14ac:dyDescent="0.2">
      <c r="D132" s="5" t="s">
        <v>17539</v>
      </c>
      <c r="E132" s="5" t="s">
        <v>628</v>
      </c>
      <c r="F132" s="5" t="s">
        <v>12142</v>
      </c>
      <c r="G132" s="6" t="s">
        <v>1709</v>
      </c>
      <c r="H132" s="6" t="s">
        <v>8808</v>
      </c>
      <c r="I132" s="6" t="s">
        <v>14110</v>
      </c>
      <c r="J132" s="6" t="s">
        <v>14609</v>
      </c>
    </row>
    <row r="133" spans="4:10" x14ac:dyDescent="0.2">
      <c r="D133" s="5" t="s">
        <v>17539</v>
      </c>
      <c r="E133" s="5" t="s">
        <v>628</v>
      </c>
      <c r="F133" s="5" t="s">
        <v>3958</v>
      </c>
      <c r="G133" s="6" t="s">
        <v>1709</v>
      </c>
      <c r="H133" s="6" t="s">
        <v>8808</v>
      </c>
      <c r="I133" s="6" t="s">
        <v>14110</v>
      </c>
      <c r="J133" s="6" t="s">
        <v>14110</v>
      </c>
    </row>
    <row r="134" spans="4:10" ht="22.5" x14ac:dyDescent="0.2">
      <c r="D134" s="5" t="s">
        <v>17539</v>
      </c>
      <c r="E134" s="5" t="s">
        <v>10724</v>
      </c>
      <c r="F134" s="5" t="s">
        <v>18073</v>
      </c>
      <c r="G134" s="6" t="s">
        <v>1709</v>
      </c>
      <c r="H134" s="6" t="s">
        <v>8808</v>
      </c>
      <c r="I134" s="6" t="s">
        <v>2914</v>
      </c>
      <c r="J134" s="6" t="s">
        <v>2914</v>
      </c>
    </row>
    <row r="135" spans="4:10" x14ac:dyDescent="0.2">
      <c r="D135" s="5" t="s">
        <v>17539</v>
      </c>
      <c r="E135" s="5" t="s">
        <v>10724</v>
      </c>
      <c r="F135" s="5" t="s">
        <v>17680</v>
      </c>
      <c r="G135" s="6" t="s">
        <v>1709</v>
      </c>
      <c r="H135" s="6" t="s">
        <v>8808</v>
      </c>
      <c r="I135" s="6" t="s">
        <v>9058</v>
      </c>
      <c r="J135" s="6" t="s">
        <v>7714</v>
      </c>
    </row>
    <row r="136" spans="4:10" x14ac:dyDescent="0.2">
      <c r="D136" s="5" t="s">
        <v>16542</v>
      </c>
      <c r="E136" s="5" t="s">
        <v>9644</v>
      </c>
      <c r="F136" s="5" t="s">
        <v>9644</v>
      </c>
      <c r="G136" s="6" t="s">
        <v>1709</v>
      </c>
      <c r="H136" s="6" t="s">
        <v>8808</v>
      </c>
      <c r="I136" s="6" t="s">
        <v>9058</v>
      </c>
      <c r="J136" s="6" t="s">
        <v>11931</v>
      </c>
    </row>
    <row r="137" spans="4:10" x14ac:dyDescent="0.2">
      <c r="D137" s="5" t="s">
        <v>16542</v>
      </c>
      <c r="E137" s="5" t="s">
        <v>9644</v>
      </c>
      <c r="F137" s="5" t="s">
        <v>16997</v>
      </c>
      <c r="G137" s="6" t="s">
        <v>1709</v>
      </c>
      <c r="H137" s="6" t="s">
        <v>8808</v>
      </c>
      <c r="I137" s="6" t="s">
        <v>9058</v>
      </c>
      <c r="J137" s="6" t="s">
        <v>9058</v>
      </c>
    </row>
    <row r="138" spans="4:10" ht="22.5" x14ac:dyDescent="0.2">
      <c r="D138" s="5" t="s">
        <v>16542</v>
      </c>
      <c r="E138" s="5" t="s">
        <v>9644</v>
      </c>
      <c r="F138" s="5" t="s">
        <v>13247</v>
      </c>
      <c r="G138" s="6" t="s">
        <v>8094</v>
      </c>
      <c r="H138" s="6" t="s">
        <v>18173</v>
      </c>
      <c r="I138" s="6" t="s">
        <v>18783</v>
      </c>
      <c r="J138" s="6" t="s">
        <v>18783</v>
      </c>
    </row>
    <row r="139" spans="4:10" ht="22.5" x14ac:dyDescent="0.2">
      <c r="D139" s="5" t="s">
        <v>16542</v>
      </c>
      <c r="E139" s="5" t="s">
        <v>9644</v>
      </c>
      <c r="F139" s="5" t="s">
        <v>8847</v>
      </c>
      <c r="G139" s="6" t="s">
        <v>8094</v>
      </c>
      <c r="H139" s="6" t="s">
        <v>18173</v>
      </c>
      <c r="I139" s="6" t="s">
        <v>18783</v>
      </c>
      <c r="J139" s="6" t="s">
        <v>479</v>
      </c>
    </row>
    <row r="140" spans="4:10" ht="22.5" x14ac:dyDescent="0.2">
      <c r="D140" s="5" t="s">
        <v>16542</v>
      </c>
      <c r="E140" s="5" t="s">
        <v>9644</v>
      </c>
      <c r="F140" s="5" t="s">
        <v>11293</v>
      </c>
      <c r="G140" s="6" t="s">
        <v>8094</v>
      </c>
      <c r="H140" s="6" t="s">
        <v>18173</v>
      </c>
      <c r="I140" s="6" t="s">
        <v>18783</v>
      </c>
      <c r="J140" s="6" t="s">
        <v>12662</v>
      </c>
    </row>
    <row r="141" spans="4:10" ht="22.5" x14ac:dyDescent="0.2">
      <c r="D141" s="5" t="s">
        <v>16542</v>
      </c>
      <c r="E141" s="5" t="s">
        <v>9644</v>
      </c>
      <c r="F141" s="5" t="s">
        <v>17993</v>
      </c>
      <c r="G141" s="6" t="s">
        <v>8094</v>
      </c>
      <c r="H141" s="6" t="s">
        <v>18173</v>
      </c>
      <c r="I141" s="6" t="s">
        <v>5974</v>
      </c>
      <c r="J141" s="6" t="s">
        <v>17484</v>
      </c>
    </row>
    <row r="142" spans="4:10" ht="22.5" x14ac:dyDescent="0.2">
      <c r="D142" s="5" t="s">
        <v>16542</v>
      </c>
      <c r="E142" s="5" t="s">
        <v>16564</v>
      </c>
      <c r="F142" s="5" t="s">
        <v>3652</v>
      </c>
      <c r="G142" s="6" t="s">
        <v>8094</v>
      </c>
      <c r="H142" s="6" t="s">
        <v>18173</v>
      </c>
      <c r="I142" s="6" t="s">
        <v>5974</v>
      </c>
      <c r="J142" s="6" t="s">
        <v>5974</v>
      </c>
    </row>
    <row r="143" spans="4:10" ht="22.5" x14ac:dyDescent="0.2">
      <c r="D143" s="5" t="s">
        <v>16542</v>
      </c>
      <c r="E143" s="5" t="s">
        <v>16564</v>
      </c>
      <c r="F143" s="5" t="s">
        <v>18035</v>
      </c>
      <c r="G143" s="6" t="s">
        <v>8094</v>
      </c>
      <c r="H143" s="6" t="s">
        <v>18173</v>
      </c>
      <c r="I143" s="6" t="s">
        <v>5974</v>
      </c>
      <c r="J143" s="6" t="s">
        <v>2917</v>
      </c>
    </row>
    <row r="144" spans="4:10" ht="22.5" x14ac:dyDescent="0.2">
      <c r="D144" s="5" t="s">
        <v>16542</v>
      </c>
      <c r="E144" s="5" t="s">
        <v>16564</v>
      </c>
      <c r="F144" s="5" t="s">
        <v>3227</v>
      </c>
      <c r="G144" s="6" t="s">
        <v>8094</v>
      </c>
      <c r="H144" s="6" t="s">
        <v>18173</v>
      </c>
      <c r="I144" s="6" t="s">
        <v>18434</v>
      </c>
      <c r="J144" s="6" t="s">
        <v>18434</v>
      </c>
    </row>
    <row r="145" spans="4:10" ht="22.5" x14ac:dyDescent="0.2">
      <c r="D145" s="5" t="s">
        <v>16542</v>
      </c>
      <c r="E145" s="5" t="s">
        <v>8705</v>
      </c>
      <c r="F145" s="5" t="s">
        <v>8705</v>
      </c>
      <c r="G145" s="6" t="s">
        <v>8094</v>
      </c>
      <c r="H145" s="6" t="s">
        <v>18173</v>
      </c>
      <c r="I145" s="6" t="s">
        <v>18434</v>
      </c>
      <c r="J145" s="6" t="s">
        <v>14382</v>
      </c>
    </row>
    <row r="146" spans="4:10" ht="22.5" x14ac:dyDescent="0.2">
      <c r="D146" s="5" t="s">
        <v>16542</v>
      </c>
      <c r="E146" s="5" t="s">
        <v>8705</v>
      </c>
      <c r="F146" s="5" t="s">
        <v>7215</v>
      </c>
      <c r="G146" s="6" t="s">
        <v>8094</v>
      </c>
      <c r="H146" s="6" t="s">
        <v>18173</v>
      </c>
      <c r="I146" s="6" t="s">
        <v>1154</v>
      </c>
      <c r="J146" s="6" t="s">
        <v>9482</v>
      </c>
    </row>
    <row r="147" spans="4:10" ht="22.5" x14ac:dyDescent="0.2">
      <c r="D147" s="5" t="s">
        <v>16542</v>
      </c>
      <c r="E147" s="5" t="s">
        <v>8705</v>
      </c>
      <c r="F147" s="5" t="s">
        <v>15468</v>
      </c>
      <c r="G147" s="6" t="s">
        <v>8094</v>
      </c>
      <c r="H147" s="6" t="s">
        <v>18173</v>
      </c>
      <c r="I147" s="6" t="s">
        <v>1154</v>
      </c>
      <c r="J147" s="6" t="s">
        <v>1154</v>
      </c>
    </row>
    <row r="148" spans="4:10" ht="22.5" x14ac:dyDescent="0.2">
      <c r="D148" s="5" t="s">
        <v>16542</v>
      </c>
      <c r="E148" s="5" t="s">
        <v>8705</v>
      </c>
      <c r="F148" s="5" t="s">
        <v>4526</v>
      </c>
      <c r="G148" s="6" t="s">
        <v>8094</v>
      </c>
      <c r="H148" s="6" t="s">
        <v>18173</v>
      </c>
      <c r="I148" s="6" t="s">
        <v>1154</v>
      </c>
      <c r="J148" s="6" t="s">
        <v>16390</v>
      </c>
    </row>
    <row r="149" spans="4:10" x14ac:dyDescent="0.2">
      <c r="D149" s="5" t="s">
        <v>16542</v>
      </c>
      <c r="E149" s="5" t="s">
        <v>8705</v>
      </c>
      <c r="F149" s="5" t="s">
        <v>17689</v>
      </c>
      <c r="G149" s="6" t="s">
        <v>8094</v>
      </c>
      <c r="H149" s="6" t="s">
        <v>2599</v>
      </c>
      <c r="I149" s="6" t="s">
        <v>12130</v>
      </c>
      <c r="J149" s="6" t="s">
        <v>12409</v>
      </c>
    </row>
    <row r="150" spans="4:10" x14ac:dyDescent="0.2">
      <c r="D150" s="5" t="s">
        <v>3080</v>
      </c>
      <c r="E150" s="5" t="s">
        <v>11112</v>
      </c>
      <c r="F150" s="5" t="s">
        <v>11112</v>
      </c>
      <c r="G150" s="6" t="s">
        <v>8094</v>
      </c>
      <c r="H150" s="6" t="s">
        <v>2599</v>
      </c>
      <c r="I150" s="6" t="s">
        <v>12130</v>
      </c>
      <c r="J150" s="6" t="s">
        <v>12130</v>
      </c>
    </row>
    <row r="151" spans="4:10" x14ac:dyDescent="0.2">
      <c r="D151" s="5" t="s">
        <v>3080</v>
      </c>
      <c r="E151" s="5" t="s">
        <v>14448</v>
      </c>
      <c r="F151" s="5" t="s">
        <v>4623</v>
      </c>
      <c r="G151" s="6" t="s">
        <v>8094</v>
      </c>
      <c r="H151" s="6" t="s">
        <v>2599</v>
      </c>
      <c r="I151" s="6" t="s">
        <v>12130</v>
      </c>
      <c r="J151" s="6" t="s">
        <v>8986</v>
      </c>
    </row>
    <row r="152" spans="4:10" x14ac:dyDescent="0.2">
      <c r="D152" s="5" t="s">
        <v>3080</v>
      </c>
      <c r="E152" s="5" t="s">
        <v>14448</v>
      </c>
      <c r="F152" s="5" t="s">
        <v>4638</v>
      </c>
      <c r="G152" s="6" t="s">
        <v>8094</v>
      </c>
      <c r="H152" s="6" t="s">
        <v>2599</v>
      </c>
      <c r="I152" s="6" t="s">
        <v>12130</v>
      </c>
      <c r="J152" s="6" t="s">
        <v>9851</v>
      </c>
    </row>
    <row r="153" spans="4:10" x14ac:dyDescent="0.2">
      <c r="D153" s="5" t="s">
        <v>3080</v>
      </c>
      <c r="E153" s="5" t="s">
        <v>14448</v>
      </c>
      <c r="F153" s="5" t="s">
        <v>5999</v>
      </c>
      <c r="G153" s="6" t="s">
        <v>8094</v>
      </c>
      <c r="H153" s="6" t="s">
        <v>2599</v>
      </c>
      <c r="I153" s="6" t="s">
        <v>12130</v>
      </c>
      <c r="J153" s="6" t="s">
        <v>6564</v>
      </c>
    </row>
    <row r="154" spans="4:10" x14ac:dyDescent="0.2">
      <c r="D154" s="5" t="s">
        <v>3080</v>
      </c>
      <c r="E154" s="5" t="s">
        <v>14448</v>
      </c>
      <c r="F154" s="5" t="s">
        <v>5995</v>
      </c>
      <c r="G154" s="6" t="s">
        <v>8094</v>
      </c>
      <c r="H154" s="6" t="s">
        <v>2599</v>
      </c>
      <c r="I154" s="6" t="s">
        <v>12130</v>
      </c>
      <c r="J154" s="6" t="s">
        <v>12387</v>
      </c>
    </row>
    <row r="155" spans="4:10" x14ac:dyDescent="0.2">
      <c r="D155" s="5" t="s">
        <v>3080</v>
      </c>
      <c r="E155" s="5" t="s">
        <v>14448</v>
      </c>
      <c r="F155" s="5" t="s">
        <v>4765</v>
      </c>
      <c r="G155" s="6" t="s">
        <v>8094</v>
      </c>
      <c r="H155" s="6" t="s">
        <v>2599</v>
      </c>
      <c r="I155" s="6" t="s">
        <v>5829</v>
      </c>
      <c r="J155" s="6" t="s">
        <v>5829</v>
      </c>
    </row>
    <row r="156" spans="4:10" x14ac:dyDescent="0.2">
      <c r="D156" s="5" t="s">
        <v>3080</v>
      </c>
      <c r="E156" s="5" t="s">
        <v>14448</v>
      </c>
      <c r="F156" s="5" t="s">
        <v>14364</v>
      </c>
      <c r="G156" s="6" t="s">
        <v>8094</v>
      </c>
      <c r="H156" s="6" t="s">
        <v>2599</v>
      </c>
      <c r="I156" s="6" t="s">
        <v>10375</v>
      </c>
      <c r="J156" s="6" t="s">
        <v>5357</v>
      </c>
    </row>
    <row r="157" spans="4:10" x14ac:dyDescent="0.2">
      <c r="D157" s="5" t="s">
        <v>3080</v>
      </c>
      <c r="E157" s="5" t="s">
        <v>14448</v>
      </c>
      <c r="F157" s="5" t="s">
        <v>11467</v>
      </c>
      <c r="G157" s="6" t="s">
        <v>8094</v>
      </c>
      <c r="H157" s="6" t="s">
        <v>2599</v>
      </c>
      <c r="I157" s="6" t="s">
        <v>10375</v>
      </c>
      <c r="J157" s="6" t="s">
        <v>10375</v>
      </c>
    </row>
    <row r="158" spans="4:10" x14ac:dyDescent="0.2">
      <c r="G158" s="6" t="s">
        <v>8094</v>
      </c>
      <c r="H158" s="6" t="s">
        <v>2599</v>
      </c>
      <c r="I158" s="6" t="s">
        <v>10375</v>
      </c>
      <c r="J158" s="6" t="s">
        <v>14614</v>
      </c>
    </row>
    <row r="159" spans="4:10" ht="22.5" x14ac:dyDescent="0.2">
      <c r="G159" s="6" t="s">
        <v>8094</v>
      </c>
      <c r="H159" s="6" t="s">
        <v>5889</v>
      </c>
      <c r="I159" s="6" t="s">
        <v>39</v>
      </c>
      <c r="J159" s="6" t="s">
        <v>39</v>
      </c>
    </row>
    <row r="160" spans="4:10" ht="22.5" x14ac:dyDescent="0.2">
      <c r="G160" s="6" t="s">
        <v>8094</v>
      </c>
      <c r="H160" s="6" t="s">
        <v>5889</v>
      </c>
      <c r="I160" s="6" t="s">
        <v>39</v>
      </c>
      <c r="J160" s="6" t="s">
        <v>17306</v>
      </c>
    </row>
    <row r="161" spans="7:10" ht="22.5" x14ac:dyDescent="0.2">
      <c r="G161" s="6" t="s">
        <v>8094</v>
      </c>
      <c r="H161" s="6" t="s">
        <v>5889</v>
      </c>
      <c r="I161" s="6" t="s">
        <v>1828</v>
      </c>
      <c r="J161" s="6" t="s">
        <v>2211</v>
      </c>
    </row>
    <row r="162" spans="7:10" ht="22.5" x14ac:dyDescent="0.2">
      <c r="G162" s="6" t="s">
        <v>8094</v>
      </c>
      <c r="H162" s="6" t="s">
        <v>5889</v>
      </c>
      <c r="I162" s="6" t="s">
        <v>1828</v>
      </c>
      <c r="J162" s="6" t="s">
        <v>1151</v>
      </c>
    </row>
    <row r="163" spans="7:10" ht="22.5" x14ac:dyDescent="0.2">
      <c r="G163" s="6" t="s">
        <v>8094</v>
      </c>
      <c r="H163" s="6" t="s">
        <v>5889</v>
      </c>
      <c r="I163" s="6" t="s">
        <v>1828</v>
      </c>
      <c r="J163" s="6" t="s">
        <v>1828</v>
      </c>
    </row>
    <row r="164" spans="7:10" ht="22.5" x14ac:dyDescent="0.2">
      <c r="G164" s="6" t="s">
        <v>8094</v>
      </c>
      <c r="H164" s="6" t="s">
        <v>5889</v>
      </c>
      <c r="I164" s="6" t="s">
        <v>1828</v>
      </c>
      <c r="J164" s="6" t="s">
        <v>4092</v>
      </c>
    </row>
    <row r="165" spans="7:10" ht="22.5" x14ac:dyDescent="0.2">
      <c r="G165" s="6" t="s">
        <v>8094</v>
      </c>
      <c r="H165" s="6" t="s">
        <v>5889</v>
      </c>
      <c r="I165" s="6" t="s">
        <v>1828</v>
      </c>
      <c r="J165" s="6" t="s">
        <v>14734</v>
      </c>
    </row>
    <row r="166" spans="7:10" ht="22.5" x14ac:dyDescent="0.2">
      <c r="G166" s="6" t="s">
        <v>8094</v>
      </c>
      <c r="H166" s="6" t="s">
        <v>5889</v>
      </c>
      <c r="I166" s="6" t="s">
        <v>9709</v>
      </c>
      <c r="J166" s="6" t="s">
        <v>9709</v>
      </c>
    </row>
    <row r="167" spans="7:10" ht="22.5" x14ac:dyDescent="0.2">
      <c r="G167" s="6" t="s">
        <v>8094</v>
      </c>
      <c r="H167" s="6" t="s">
        <v>5889</v>
      </c>
      <c r="I167" s="6" t="s">
        <v>13951</v>
      </c>
      <c r="J167" s="6" t="s">
        <v>9456</v>
      </c>
    </row>
    <row r="168" spans="7:10" ht="22.5" x14ac:dyDescent="0.2">
      <c r="G168" s="6" t="s">
        <v>8094</v>
      </c>
      <c r="H168" s="6" t="s">
        <v>5889</v>
      </c>
      <c r="I168" s="6" t="s">
        <v>13951</v>
      </c>
      <c r="J168" s="6" t="s">
        <v>14550</v>
      </c>
    </row>
    <row r="169" spans="7:10" ht="22.5" x14ac:dyDescent="0.2">
      <c r="G169" s="6" t="s">
        <v>8094</v>
      </c>
      <c r="H169" s="6" t="s">
        <v>5889</v>
      </c>
      <c r="I169" s="6" t="s">
        <v>13951</v>
      </c>
      <c r="J169" s="6" t="s">
        <v>7345</v>
      </c>
    </row>
    <row r="170" spans="7:10" ht="22.5" x14ac:dyDescent="0.2">
      <c r="G170" s="6" t="s">
        <v>8094</v>
      </c>
      <c r="H170" s="6" t="s">
        <v>5889</v>
      </c>
      <c r="I170" s="6" t="s">
        <v>13951</v>
      </c>
      <c r="J170" s="6" t="s">
        <v>13951</v>
      </c>
    </row>
    <row r="171" spans="7:10" x14ac:dyDescent="0.2">
      <c r="G171" s="6" t="s">
        <v>12507</v>
      </c>
      <c r="H171" s="6" t="s">
        <v>2459</v>
      </c>
      <c r="I171" s="6" t="s">
        <v>14610</v>
      </c>
      <c r="J171" s="6" t="s">
        <v>14610</v>
      </c>
    </row>
    <row r="172" spans="7:10" x14ac:dyDescent="0.2">
      <c r="G172" s="6" t="s">
        <v>12507</v>
      </c>
      <c r="H172" s="6" t="s">
        <v>2459</v>
      </c>
      <c r="I172" s="6" t="s">
        <v>14610</v>
      </c>
      <c r="J172" s="6" t="s">
        <v>6069</v>
      </c>
    </row>
    <row r="173" spans="7:10" x14ac:dyDescent="0.2">
      <c r="G173" s="6" t="s">
        <v>12507</v>
      </c>
      <c r="H173" s="6" t="s">
        <v>2459</v>
      </c>
      <c r="I173" s="6" t="s">
        <v>14610</v>
      </c>
      <c r="J173" s="6" t="s">
        <v>5279</v>
      </c>
    </row>
    <row r="174" spans="7:10" x14ac:dyDescent="0.2">
      <c r="G174" s="6" t="s">
        <v>12507</v>
      </c>
      <c r="H174" s="6" t="s">
        <v>2459</v>
      </c>
      <c r="I174" s="6" t="s">
        <v>8752</v>
      </c>
      <c r="J174" s="6" t="s">
        <v>8752</v>
      </c>
    </row>
    <row r="175" spans="7:10" x14ac:dyDescent="0.2">
      <c r="G175" s="6" t="s">
        <v>12507</v>
      </c>
      <c r="H175" s="6" t="s">
        <v>2459</v>
      </c>
      <c r="I175" s="6" t="s">
        <v>8752</v>
      </c>
      <c r="J175" s="6" t="s">
        <v>9294</v>
      </c>
    </row>
    <row r="176" spans="7:10" x14ac:dyDescent="0.2">
      <c r="G176" s="6" t="s">
        <v>12507</v>
      </c>
      <c r="H176" s="6" t="s">
        <v>2459</v>
      </c>
      <c r="I176" s="6" t="s">
        <v>8752</v>
      </c>
      <c r="J176" s="6" t="s">
        <v>9565</v>
      </c>
    </row>
    <row r="177" spans="7:10" x14ac:dyDescent="0.2">
      <c r="G177" s="6" t="s">
        <v>12507</v>
      </c>
      <c r="H177" s="6" t="s">
        <v>2459</v>
      </c>
      <c r="I177" s="6" t="s">
        <v>3654</v>
      </c>
      <c r="J177" s="6" t="s">
        <v>3654</v>
      </c>
    </row>
    <row r="178" spans="7:10" x14ac:dyDescent="0.2">
      <c r="G178" s="6" t="s">
        <v>12507</v>
      </c>
      <c r="H178" s="6" t="s">
        <v>2459</v>
      </c>
      <c r="I178" s="6" t="s">
        <v>3654</v>
      </c>
      <c r="J178" s="6" t="s">
        <v>4403</v>
      </c>
    </row>
    <row r="179" spans="7:10" x14ac:dyDescent="0.2">
      <c r="G179" s="6" t="s">
        <v>12507</v>
      </c>
      <c r="H179" s="6" t="s">
        <v>2459</v>
      </c>
      <c r="I179" s="6" t="s">
        <v>5787</v>
      </c>
      <c r="J179" s="6" t="s">
        <v>5787</v>
      </c>
    </row>
    <row r="180" spans="7:10" x14ac:dyDescent="0.2">
      <c r="G180" s="6" t="s">
        <v>12507</v>
      </c>
      <c r="H180" s="6" t="s">
        <v>2459</v>
      </c>
      <c r="I180" s="6" t="s">
        <v>5787</v>
      </c>
      <c r="J180" s="6" t="s">
        <v>11254</v>
      </c>
    </row>
    <row r="181" spans="7:10" x14ac:dyDescent="0.2">
      <c r="G181" s="6" t="s">
        <v>12507</v>
      </c>
      <c r="H181" s="6" t="s">
        <v>2459</v>
      </c>
      <c r="I181" s="6" t="s">
        <v>15718</v>
      </c>
      <c r="J181" s="6" t="s">
        <v>15718</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14586</v>
      </c>
      <c r="J184" s="6" t="s">
        <v>16148</v>
      </c>
    </row>
    <row r="185" spans="7:10" x14ac:dyDescent="0.2">
      <c r="G185" s="6" t="s">
        <v>12507</v>
      </c>
      <c r="H185" s="6" t="s">
        <v>3429</v>
      </c>
      <c r="I185" s="6" t="s">
        <v>14586</v>
      </c>
      <c r="J185" s="6" t="s">
        <v>14586</v>
      </c>
    </row>
    <row r="186" spans="7:10" x14ac:dyDescent="0.2">
      <c r="G186" s="6" t="s">
        <v>12507</v>
      </c>
      <c r="H186" s="6" t="s">
        <v>3429</v>
      </c>
      <c r="I186" s="6" t="s">
        <v>14586</v>
      </c>
      <c r="J186" s="6" t="s">
        <v>10646</v>
      </c>
    </row>
    <row r="187" spans="7:10" x14ac:dyDescent="0.2">
      <c r="G187" s="6" t="s">
        <v>12507</v>
      </c>
      <c r="H187" s="6" t="s">
        <v>3429</v>
      </c>
      <c r="I187" s="6" t="s">
        <v>14149</v>
      </c>
      <c r="J187" s="6" t="s">
        <v>9578</v>
      </c>
    </row>
    <row r="188" spans="7:10" x14ac:dyDescent="0.2">
      <c r="G188" s="6" t="s">
        <v>12507</v>
      </c>
      <c r="H188" s="6" t="s">
        <v>3429</v>
      </c>
      <c r="I188" s="6" t="s">
        <v>14149</v>
      </c>
      <c r="J188" s="6" t="s">
        <v>14149</v>
      </c>
    </row>
    <row r="189" spans="7:10" x14ac:dyDescent="0.2">
      <c r="G189" s="6" t="s">
        <v>12507</v>
      </c>
      <c r="H189" s="6" t="s">
        <v>3429</v>
      </c>
      <c r="I189" s="6" t="s">
        <v>14149</v>
      </c>
      <c r="J189" s="6" t="s">
        <v>9034</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7647</v>
      </c>
    </row>
    <row r="195" spans="7:10" ht="22.5" x14ac:dyDescent="0.2">
      <c r="G195" s="6" t="s">
        <v>12507</v>
      </c>
      <c r="H195" s="6" t="s">
        <v>3429</v>
      </c>
      <c r="I195" s="6" t="s">
        <v>15180</v>
      </c>
      <c r="J195" s="6" t="s">
        <v>3697</v>
      </c>
    </row>
    <row r="196" spans="7:10" ht="22.5" x14ac:dyDescent="0.2">
      <c r="G196" s="6" t="s">
        <v>12507</v>
      </c>
      <c r="H196" s="6" t="s">
        <v>3429</v>
      </c>
      <c r="I196" s="6" t="s">
        <v>15180</v>
      </c>
      <c r="J196" s="6" t="s">
        <v>4403</v>
      </c>
    </row>
    <row r="197" spans="7:10" ht="22.5" x14ac:dyDescent="0.2">
      <c r="G197" s="6" t="s">
        <v>12507</v>
      </c>
      <c r="H197" s="6" t="s">
        <v>3429</v>
      </c>
      <c r="I197" s="6" t="s">
        <v>15180</v>
      </c>
      <c r="J197" s="6" t="s">
        <v>13885</v>
      </c>
    </row>
    <row r="198" spans="7:10" ht="22.5" x14ac:dyDescent="0.2">
      <c r="G198" s="6" t="s">
        <v>12507</v>
      </c>
      <c r="H198" s="6" t="s">
        <v>3429</v>
      </c>
      <c r="I198" s="6" t="s">
        <v>15180</v>
      </c>
      <c r="J198" s="6" t="s">
        <v>4717</v>
      </c>
    </row>
    <row r="199" spans="7:10" ht="22.5" x14ac:dyDescent="0.2">
      <c r="G199" s="6" t="s">
        <v>12507</v>
      </c>
      <c r="H199" s="6" t="s">
        <v>3429</v>
      </c>
      <c r="I199" s="6" t="s">
        <v>15180</v>
      </c>
      <c r="J199" s="6" t="s">
        <v>9208</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18632</v>
      </c>
    </row>
    <row r="203" spans="7:10" ht="22.5" x14ac:dyDescent="0.2">
      <c r="G203" s="6" t="s">
        <v>12507</v>
      </c>
      <c r="H203" s="6" t="s">
        <v>3429</v>
      </c>
      <c r="I203" s="6" t="s">
        <v>15180</v>
      </c>
      <c r="J203" s="6" t="s">
        <v>10596</v>
      </c>
    </row>
    <row r="204" spans="7:10" ht="22.5" x14ac:dyDescent="0.2">
      <c r="G204" s="6" t="s">
        <v>12507</v>
      </c>
      <c r="H204" s="6" t="s">
        <v>3429</v>
      </c>
      <c r="I204" s="6" t="s">
        <v>15180</v>
      </c>
      <c r="J204" s="6" t="s">
        <v>15557</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5958</v>
      </c>
      <c r="H208" s="6" t="s">
        <v>5615</v>
      </c>
      <c r="I208" s="6" t="s">
        <v>14255</v>
      </c>
      <c r="J208" s="6" t="s">
        <v>9263</v>
      </c>
    </row>
    <row r="209" spans="7:10" x14ac:dyDescent="0.2">
      <c r="G209" s="6" t="s">
        <v>5958</v>
      </c>
      <c r="H209" s="6" t="s">
        <v>5615</v>
      </c>
      <c r="I209" s="6" t="s">
        <v>14255</v>
      </c>
      <c r="J209" s="6" t="s">
        <v>14255</v>
      </c>
    </row>
    <row r="210" spans="7:10" x14ac:dyDescent="0.2">
      <c r="G210" s="6" t="s">
        <v>5958</v>
      </c>
      <c r="H210" s="6" t="s">
        <v>5615</v>
      </c>
      <c r="I210" s="6" t="s">
        <v>7319</v>
      </c>
      <c r="J210" s="6" t="s">
        <v>15873</v>
      </c>
    </row>
    <row r="211" spans="7:10" x14ac:dyDescent="0.2">
      <c r="G211" s="6" t="s">
        <v>5958</v>
      </c>
      <c r="H211" s="6" t="s">
        <v>5615</v>
      </c>
      <c r="I211" s="6" t="s">
        <v>7319</v>
      </c>
      <c r="J211" s="6" t="s">
        <v>7319</v>
      </c>
    </row>
    <row r="212" spans="7:10" x14ac:dyDescent="0.2">
      <c r="G212" s="6" t="s">
        <v>5958</v>
      </c>
      <c r="H212" s="6" t="s">
        <v>5615</v>
      </c>
      <c r="I212" s="6" t="s">
        <v>12132</v>
      </c>
      <c r="J212" s="6" t="s">
        <v>17108</v>
      </c>
    </row>
    <row r="213" spans="7:10" x14ac:dyDescent="0.2">
      <c r="G213" s="6" t="s">
        <v>5958</v>
      </c>
      <c r="H213" s="6" t="s">
        <v>5615</v>
      </c>
      <c r="I213" s="6" t="s">
        <v>12132</v>
      </c>
      <c r="J213" s="6" t="s">
        <v>12132</v>
      </c>
    </row>
    <row r="214" spans="7:10" x14ac:dyDescent="0.2">
      <c r="G214" s="6" t="s">
        <v>5958</v>
      </c>
      <c r="H214" s="6" t="s">
        <v>5615</v>
      </c>
      <c r="I214" s="6" t="s">
        <v>5657</v>
      </c>
      <c r="J214" s="6" t="s">
        <v>7557</v>
      </c>
    </row>
    <row r="215" spans="7:10" x14ac:dyDescent="0.2">
      <c r="G215" s="6" t="s">
        <v>5958</v>
      </c>
      <c r="H215" s="6" t="s">
        <v>5615</v>
      </c>
      <c r="I215" s="6" t="s">
        <v>5657</v>
      </c>
      <c r="J215" s="6" t="s">
        <v>17740</v>
      </c>
    </row>
    <row r="216" spans="7:10" x14ac:dyDescent="0.2">
      <c r="G216" s="6" t="s">
        <v>5958</v>
      </c>
      <c r="H216" s="6" t="s">
        <v>5615</v>
      </c>
      <c r="I216" s="6" t="s">
        <v>5657</v>
      </c>
      <c r="J216" s="6" t="s">
        <v>14281</v>
      </c>
    </row>
    <row r="217" spans="7:10" x14ac:dyDescent="0.2">
      <c r="G217" s="6" t="s">
        <v>5958</v>
      </c>
      <c r="H217" s="6" t="s">
        <v>5615</v>
      </c>
      <c r="I217" s="6" t="s">
        <v>5657</v>
      </c>
      <c r="J217" s="6" t="s">
        <v>10312</v>
      </c>
    </row>
    <row r="218" spans="7:10" x14ac:dyDescent="0.2">
      <c r="G218" s="6" t="s">
        <v>5958</v>
      </c>
      <c r="H218" s="6" t="s">
        <v>5615</v>
      </c>
      <c r="I218" s="6" t="s">
        <v>5657</v>
      </c>
      <c r="J218" s="6" t="s">
        <v>878</v>
      </c>
    </row>
    <row r="219" spans="7:10" x14ac:dyDescent="0.2">
      <c r="G219" s="6" t="s">
        <v>5958</v>
      </c>
      <c r="H219" s="6" t="s">
        <v>5615</v>
      </c>
      <c r="I219" s="6" t="s">
        <v>5657</v>
      </c>
      <c r="J219" s="6" t="s">
        <v>5657</v>
      </c>
    </row>
    <row r="220" spans="7:10" x14ac:dyDescent="0.2">
      <c r="G220" s="6" t="s">
        <v>5958</v>
      </c>
      <c r="H220" s="6" t="s">
        <v>5615</v>
      </c>
      <c r="I220" s="6" t="s">
        <v>5657</v>
      </c>
      <c r="J220" s="6" t="s">
        <v>9130</v>
      </c>
    </row>
    <row r="221" spans="7:10" x14ac:dyDescent="0.2">
      <c r="G221" s="6" t="s">
        <v>5958</v>
      </c>
      <c r="H221" s="6" t="s">
        <v>5615</v>
      </c>
      <c r="I221" s="6" t="s">
        <v>13097</v>
      </c>
      <c r="J221" s="6" t="s">
        <v>13097</v>
      </c>
    </row>
    <row r="222" spans="7:10" x14ac:dyDescent="0.2">
      <c r="G222" s="6" t="s">
        <v>5958</v>
      </c>
      <c r="H222" s="6" t="s">
        <v>2698</v>
      </c>
      <c r="I222" s="6" t="s">
        <v>7099</v>
      </c>
      <c r="J222" s="6" t="s">
        <v>7099</v>
      </c>
    </row>
    <row r="223" spans="7:10" x14ac:dyDescent="0.2">
      <c r="G223" s="6" t="s">
        <v>5958</v>
      </c>
      <c r="H223" s="6" t="s">
        <v>2698</v>
      </c>
      <c r="I223" s="6" t="s">
        <v>10380</v>
      </c>
      <c r="J223" s="6" t="s">
        <v>10380</v>
      </c>
    </row>
    <row r="224" spans="7:10" x14ac:dyDescent="0.2">
      <c r="G224" s="6" t="s">
        <v>5958</v>
      </c>
      <c r="H224" s="6" t="s">
        <v>2698</v>
      </c>
      <c r="I224" s="6" t="s">
        <v>15448</v>
      </c>
      <c r="J224" s="6" t="s">
        <v>11213</v>
      </c>
    </row>
    <row r="225" spans="7:10" x14ac:dyDescent="0.2">
      <c r="G225" s="6" t="s">
        <v>5958</v>
      </c>
      <c r="H225" s="6" t="s">
        <v>2698</v>
      </c>
      <c r="I225" s="6" t="s">
        <v>15448</v>
      </c>
      <c r="J225" s="6" t="s">
        <v>15448</v>
      </c>
    </row>
    <row r="226" spans="7:10" x14ac:dyDescent="0.2">
      <c r="G226" s="6" t="s">
        <v>5958</v>
      </c>
      <c r="H226" s="6" t="s">
        <v>2698</v>
      </c>
      <c r="I226" s="6" t="s">
        <v>10074</v>
      </c>
      <c r="J226" s="6" t="s">
        <v>10074</v>
      </c>
    </row>
    <row r="227" spans="7:10" x14ac:dyDescent="0.2">
      <c r="G227" s="6" t="s">
        <v>5958</v>
      </c>
      <c r="H227" s="6" t="s">
        <v>2698</v>
      </c>
      <c r="I227" s="6" t="s">
        <v>10074</v>
      </c>
      <c r="J227" s="6" t="s">
        <v>663</v>
      </c>
    </row>
    <row r="228" spans="7:10" x14ac:dyDescent="0.2">
      <c r="G228" s="6" t="s">
        <v>5958</v>
      </c>
      <c r="H228" s="6" t="s">
        <v>2698</v>
      </c>
      <c r="I228" s="6" t="s">
        <v>5543</v>
      </c>
      <c r="J228" s="6" t="s">
        <v>5543</v>
      </c>
    </row>
    <row r="229" spans="7:10" x14ac:dyDescent="0.2">
      <c r="G229" s="6" t="s">
        <v>5958</v>
      </c>
      <c r="H229" s="6" t="s">
        <v>2698</v>
      </c>
      <c r="I229" s="6" t="s">
        <v>5543</v>
      </c>
      <c r="J229" s="6" t="s">
        <v>8436</v>
      </c>
    </row>
    <row r="230" spans="7:10" x14ac:dyDescent="0.2">
      <c r="G230" s="6" t="s">
        <v>5958</v>
      </c>
      <c r="H230" s="6" t="s">
        <v>2698</v>
      </c>
      <c r="I230" s="6" t="s">
        <v>11009</v>
      </c>
      <c r="J230" s="6" t="s">
        <v>5615</v>
      </c>
    </row>
    <row r="231" spans="7:10" x14ac:dyDescent="0.2">
      <c r="G231" s="6" t="s">
        <v>5958</v>
      </c>
      <c r="H231" s="6" t="s">
        <v>2698</v>
      </c>
      <c r="I231" s="6" t="s">
        <v>11009</v>
      </c>
      <c r="J231" s="6" t="s">
        <v>11009</v>
      </c>
    </row>
    <row r="232" spans="7:10" x14ac:dyDescent="0.2">
      <c r="G232" s="6" t="s">
        <v>5958</v>
      </c>
      <c r="H232" s="6" t="s">
        <v>2698</v>
      </c>
      <c r="I232" s="6" t="s">
        <v>4289</v>
      </c>
      <c r="J232" s="6" t="s">
        <v>4289</v>
      </c>
    </row>
    <row r="233" spans="7:10" x14ac:dyDescent="0.2">
      <c r="G233" s="6" t="s">
        <v>5958</v>
      </c>
      <c r="H233" s="6" t="s">
        <v>2698</v>
      </c>
      <c r="I233" s="6" t="s">
        <v>12928</v>
      </c>
      <c r="J233" s="6" t="s">
        <v>2859</v>
      </c>
    </row>
    <row r="234" spans="7:10" x14ac:dyDescent="0.2">
      <c r="G234" s="6" t="s">
        <v>5958</v>
      </c>
      <c r="H234" s="6" t="s">
        <v>2698</v>
      </c>
      <c r="I234" s="6" t="s">
        <v>12928</v>
      </c>
      <c r="J234" s="6" t="s">
        <v>12928</v>
      </c>
    </row>
    <row r="235" spans="7:10" x14ac:dyDescent="0.2">
      <c r="G235" s="6" t="s">
        <v>5958</v>
      </c>
      <c r="H235" s="6" t="s">
        <v>2698</v>
      </c>
      <c r="I235" s="6" t="s">
        <v>4565</v>
      </c>
      <c r="J235" s="6" t="s">
        <v>4565</v>
      </c>
    </row>
    <row r="236" spans="7:10" ht="22.5" x14ac:dyDescent="0.2">
      <c r="G236" s="6" t="s">
        <v>5958</v>
      </c>
      <c r="H236" s="6" t="s">
        <v>2698</v>
      </c>
      <c r="I236" s="6" t="s">
        <v>11267</v>
      </c>
      <c r="J236" s="6" t="s">
        <v>5027</v>
      </c>
    </row>
    <row r="237" spans="7:10" ht="22.5" x14ac:dyDescent="0.2">
      <c r="G237" s="6" t="s">
        <v>5958</v>
      </c>
      <c r="H237" s="6" t="s">
        <v>2698</v>
      </c>
      <c r="I237" s="6" t="s">
        <v>11267</v>
      </c>
      <c r="J237" s="6" t="s">
        <v>7184</v>
      </c>
    </row>
    <row r="238" spans="7:10" ht="22.5" x14ac:dyDescent="0.2">
      <c r="G238" s="6" t="s">
        <v>5958</v>
      </c>
      <c r="H238" s="6" t="s">
        <v>2698</v>
      </c>
      <c r="I238" s="6" t="s">
        <v>11267</v>
      </c>
      <c r="J238" s="6" t="s">
        <v>11267</v>
      </c>
    </row>
    <row r="239" spans="7:10" ht="22.5" x14ac:dyDescent="0.2">
      <c r="G239" s="6" t="s">
        <v>5958</v>
      </c>
      <c r="H239" s="6" t="s">
        <v>2698</v>
      </c>
      <c r="I239" s="6" t="s">
        <v>11267</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12705</v>
      </c>
      <c r="I244" s="6" t="s">
        <v>8767</v>
      </c>
      <c r="J244" s="6" t="s">
        <v>14190</v>
      </c>
    </row>
    <row r="245" spans="7:10" x14ac:dyDescent="0.2">
      <c r="G245" s="6" t="s">
        <v>5958</v>
      </c>
      <c r="H245" s="6" t="s">
        <v>12705</v>
      </c>
      <c r="I245" s="6" t="s">
        <v>8767</v>
      </c>
      <c r="J245" s="6" t="s">
        <v>8767</v>
      </c>
    </row>
    <row r="246" spans="7:10" x14ac:dyDescent="0.2">
      <c r="G246" s="6" t="s">
        <v>5958</v>
      </c>
      <c r="H246" s="6" t="s">
        <v>12705</v>
      </c>
      <c r="I246" s="6" t="s">
        <v>8767</v>
      </c>
      <c r="J246" s="6" t="s">
        <v>3012</v>
      </c>
    </row>
    <row r="247" spans="7:10" x14ac:dyDescent="0.2">
      <c r="G247" s="6" t="s">
        <v>5958</v>
      </c>
      <c r="H247" s="6" t="s">
        <v>12705</v>
      </c>
      <c r="I247" s="6" t="s">
        <v>11024</v>
      </c>
      <c r="J247" s="6" t="s">
        <v>11024</v>
      </c>
    </row>
    <row r="248" spans="7:10" x14ac:dyDescent="0.2">
      <c r="G248" s="6" t="s">
        <v>5958</v>
      </c>
      <c r="H248" s="6" t="s">
        <v>12705</v>
      </c>
      <c r="I248" s="6" t="s">
        <v>11024</v>
      </c>
      <c r="J248" s="6" t="s">
        <v>17507</v>
      </c>
    </row>
    <row r="249" spans="7:10" x14ac:dyDescent="0.2">
      <c r="G249" s="6" t="s">
        <v>5958</v>
      </c>
      <c r="H249" s="6" t="s">
        <v>12705</v>
      </c>
      <c r="I249" s="6" t="s">
        <v>5606</v>
      </c>
      <c r="J249" s="6" t="s">
        <v>15670</v>
      </c>
    </row>
    <row r="250" spans="7:10" x14ac:dyDescent="0.2">
      <c r="G250" s="6" t="s">
        <v>5958</v>
      </c>
      <c r="H250" s="6" t="s">
        <v>12705</v>
      </c>
      <c r="I250" s="6" t="s">
        <v>5606</v>
      </c>
      <c r="J250" s="6" t="s">
        <v>7714</v>
      </c>
    </row>
    <row r="251" spans="7:10" x14ac:dyDescent="0.2">
      <c r="G251" s="6" t="s">
        <v>5958</v>
      </c>
      <c r="H251" s="6" t="s">
        <v>12705</v>
      </c>
      <c r="I251" s="6" t="s">
        <v>5606</v>
      </c>
      <c r="J251" s="6" t="s">
        <v>5606</v>
      </c>
    </row>
    <row r="252" spans="7:10" x14ac:dyDescent="0.2">
      <c r="G252" s="6" t="s">
        <v>5958</v>
      </c>
      <c r="H252" s="6" t="s">
        <v>12705</v>
      </c>
      <c r="I252" s="6" t="s">
        <v>10764</v>
      </c>
      <c r="J252" s="6" t="s">
        <v>10764</v>
      </c>
    </row>
    <row r="253" spans="7:10" x14ac:dyDescent="0.2">
      <c r="G253" s="6" t="s">
        <v>5958</v>
      </c>
      <c r="H253" s="6" t="s">
        <v>12705</v>
      </c>
      <c r="I253" s="6" t="s">
        <v>14792</v>
      </c>
      <c r="J253" s="6" t="s">
        <v>14792</v>
      </c>
    </row>
    <row r="254" spans="7:10" x14ac:dyDescent="0.2">
      <c r="G254" s="6" t="s">
        <v>5958</v>
      </c>
      <c r="H254" s="6" t="s">
        <v>12705</v>
      </c>
      <c r="I254" s="6" t="s">
        <v>11956</v>
      </c>
      <c r="J254" s="6" t="s">
        <v>2410</v>
      </c>
    </row>
    <row r="255" spans="7:10" x14ac:dyDescent="0.2">
      <c r="G255" s="6" t="s">
        <v>5958</v>
      </c>
      <c r="H255" s="6" t="s">
        <v>12705</v>
      </c>
      <c r="I255" s="6" t="s">
        <v>11956</v>
      </c>
      <c r="J255" s="6" t="s">
        <v>11956</v>
      </c>
    </row>
    <row r="256" spans="7:10" x14ac:dyDescent="0.2">
      <c r="G256" s="6" t="s">
        <v>5958</v>
      </c>
      <c r="H256" s="6" t="s">
        <v>18822</v>
      </c>
      <c r="I256" s="6" t="s">
        <v>10495</v>
      </c>
      <c r="J256" s="6" t="s">
        <v>14373</v>
      </c>
    </row>
    <row r="257" spans="7:10" x14ac:dyDescent="0.2">
      <c r="G257" s="6" t="s">
        <v>5958</v>
      </c>
      <c r="H257" s="6" t="s">
        <v>18822</v>
      </c>
      <c r="I257" s="6" t="s">
        <v>10495</v>
      </c>
      <c r="J257" s="6" t="s">
        <v>10495</v>
      </c>
    </row>
    <row r="258" spans="7:10" x14ac:dyDescent="0.2">
      <c r="G258" s="6" t="s">
        <v>5958</v>
      </c>
      <c r="H258" s="6" t="s">
        <v>18822</v>
      </c>
      <c r="I258" s="6" t="s">
        <v>18822</v>
      </c>
      <c r="J258" s="6" t="s">
        <v>12680</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7215</v>
      </c>
      <c r="J267" s="6" t="s">
        <v>7215</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13100</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13886</v>
      </c>
    </row>
    <row r="275" spans="7:10" ht="22.5" x14ac:dyDescent="0.2">
      <c r="G275" s="6" t="s">
        <v>16542</v>
      </c>
      <c r="H275" s="6" t="s">
        <v>8705</v>
      </c>
      <c r="I275" s="6" t="s">
        <v>15468</v>
      </c>
      <c r="J275" s="6" t="s">
        <v>15468</v>
      </c>
    </row>
    <row r="276" spans="7:10" x14ac:dyDescent="0.2">
      <c r="G276" s="6" t="s">
        <v>16542</v>
      </c>
      <c r="H276" s="6" t="s">
        <v>8705</v>
      </c>
      <c r="I276" s="6" t="s">
        <v>4526</v>
      </c>
      <c r="J276" s="6" t="s">
        <v>6441</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5589</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4765</v>
      </c>
      <c r="J290" s="6" t="s">
        <v>4765</v>
      </c>
    </row>
    <row r="291" spans="7:10" ht="22.5" x14ac:dyDescent="0.2">
      <c r="G291" s="6" t="s">
        <v>3080</v>
      </c>
      <c r="H291" s="6" t="s">
        <v>14448</v>
      </c>
      <c r="I291" s="6" t="s">
        <v>4765</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10328</v>
      </c>
    </row>
    <row r="294" spans="7:10" ht="22.5" x14ac:dyDescent="0.2">
      <c r="G294" s="6" t="s">
        <v>3080</v>
      </c>
      <c r="H294" s="6" t="s">
        <v>14448</v>
      </c>
      <c r="I294" s="6" t="s">
        <v>14364</v>
      </c>
      <c r="J294" s="6" t="s">
        <v>73</v>
      </c>
    </row>
    <row r="295" spans="7:10" ht="22.5" x14ac:dyDescent="0.2">
      <c r="G295" s="6" t="s">
        <v>3080</v>
      </c>
      <c r="H295" s="6" t="s">
        <v>14448</v>
      </c>
      <c r="I295" s="6" t="s">
        <v>11467</v>
      </c>
      <c r="J295" s="6" t="s">
        <v>9410</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4623</v>
      </c>
      <c r="J298" s="6" t="s">
        <v>6158</v>
      </c>
    </row>
    <row r="299" spans="7:10" ht="22.5" x14ac:dyDescent="0.2">
      <c r="G299" s="6" t="s">
        <v>3080</v>
      </c>
      <c r="H299" s="6" t="s">
        <v>14448</v>
      </c>
      <c r="I299" s="6" t="s">
        <v>4623</v>
      </c>
      <c r="J299" s="6" t="s">
        <v>4623</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4638</v>
      </c>
      <c r="J302" s="6" t="s">
        <v>4638</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5596</v>
      </c>
    </row>
    <row r="306" spans="7:10" ht="22.5" x14ac:dyDescent="0.2">
      <c r="G306" s="6" t="s">
        <v>18355</v>
      </c>
      <c r="H306" s="6" t="s">
        <v>6673</v>
      </c>
      <c r="I306" s="6" t="s">
        <v>51</v>
      </c>
      <c r="J306" s="6" t="s">
        <v>16177</v>
      </c>
    </row>
    <row r="307" spans="7:10" ht="22.5" x14ac:dyDescent="0.2">
      <c r="G307" s="6" t="s">
        <v>18355</v>
      </c>
      <c r="H307" s="6" t="s">
        <v>6673</v>
      </c>
      <c r="I307" s="6" t="s">
        <v>51</v>
      </c>
      <c r="J307" s="6" t="s">
        <v>9376</v>
      </c>
    </row>
    <row r="308" spans="7:10" ht="22.5" x14ac:dyDescent="0.2">
      <c r="G308" s="6" t="s">
        <v>18355</v>
      </c>
      <c r="H308" s="6" t="s">
        <v>6673</v>
      </c>
      <c r="I308" s="6" t="s">
        <v>51</v>
      </c>
      <c r="J308" s="6" t="s">
        <v>12224</v>
      </c>
    </row>
    <row r="309" spans="7:10" ht="22.5" x14ac:dyDescent="0.2">
      <c r="G309" s="6" t="s">
        <v>18355</v>
      </c>
      <c r="H309" s="6" t="s">
        <v>6673</v>
      </c>
      <c r="I309" s="6" t="s">
        <v>51</v>
      </c>
      <c r="J309" s="6" t="s">
        <v>12695</v>
      </c>
    </row>
    <row r="310" spans="7:10" ht="22.5" x14ac:dyDescent="0.2">
      <c r="G310" s="6" t="s">
        <v>18355</v>
      </c>
      <c r="H310" s="6" t="s">
        <v>6673</v>
      </c>
      <c r="I310" s="6" t="s">
        <v>51</v>
      </c>
      <c r="J310" s="6" t="s">
        <v>3931</v>
      </c>
    </row>
    <row r="311" spans="7:10" ht="22.5" x14ac:dyDescent="0.2">
      <c r="G311" s="6" t="s">
        <v>18355</v>
      </c>
      <c r="H311" s="6" t="s">
        <v>6673</v>
      </c>
      <c r="I311" s="6" t="s">
        <v>51</v>
      </c>
      <c r="J311" s="6" t="s">
        <v>8454</v>
      </c>
    </row>
    <row r="312" spans="7:10" x14ac:dyDescent="0.2">
      <c r="G312" s="6" t="s">
        <v>18355</v>
      </c>
      <c r="H312" s="6" t="s">
        <v>6673</v>
      </c>
      <c r="I312" s="6" t="s">
        <v>8009</v>
      </c>
      <c r="J312" s="6" t="s">
        <v>8009</v>
      </c>
    </row>
    <row r="313" spans="7:10" x14ac:dyDescent="0.2">
      <c r="G313" s="6" t="s">
        <v>18355</v>
      </c>
      <c r="H313" s="6" t="s">
        <v>6673</v>
      </c>
      <c r="I313" s="6" t="s">
        <v>2410</v>
      </c>
      <c r="J313" s="6" t="s">
        <v>2410</v>
      </c>
    </row>
    <row r="314" spans="7:10" x14ac:dyDescent="0.2">
      <c r="G314" s="6" t="s">
        <v>18355</v>
      </c>
      <c r="H314" s="6" t="s">
        <v>6673</v>
      </c>
      <c r="I314" s="6" t="s">
        <v>9653</v>
      </c>
      <c r="J314" s="6" t="s">
        <v>9653</v>
      </c>
    </row>
    <row r="315" spans="7:10" x14ac:dyDescent="0.2">
      <c r="G315" s="6" t="s">
        <v>18355</v>
      </c>
      <c r="H315" s="6" t="s">
        <v>6673</v>
      </c>
      <c r="I315" s="6" t="s">
        <v>9653</v>
      </c>
      <c r="J315" s="6" t="s">
        <v>5826</v>
      </c>
    </row>
    <row r="316" spans="7:10" ht="22.5" x14ac:dyDescent="0.2">
      <c r="G316" s="6" t="s">
        <v>18355</v>
      </c>
      <c r="H316" s="6" t="s">
        <v>6673</v>
      </c>
      <c r="I316" s="6" t="s">
        <v>12891</v>
      </c>
      <c r="J316" s="6" t="s">
        <v>6859</v>
      </c>
    </row>
    <row r="317" spans="7:10" ht="22.5" x14ac:dyDescent="0.2">
      <c r="G317" s="6" t="s">
        <v>18355</v>
      </c>
      <c r="H317" s="6" t="s">
        <v>6673</v>
      </c>
      <c r="I317" s="6" t="s">
        <v>12891</v>
      </c>
      <c r="J317" s="6" t="s">
        <v>12891</v>
      </c>
    </row>
    <row r="318" spans="7:10" ht="22.5" x14ac:dyDescent="0.2">
      <c r="G318" s="6" t="s">
        <v>18355</v>
      </c>
      <c r="H318" s="6" t="s">
        <v>6673</v>
      </c>
      <c r="I318" s="6" t="s">
        <v>12891</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12422</v>
      </c>
      <c r="J327" s="6" t="s">
        <v>7228</v>
      </c>
    </row>
    <row r="328" spans="7:10" x14ac:dyDescent="0.2">
      <c r="G328" s="6" t="s">
        <v>18355</v>
      </c>
      <c r="H328" s="6" t="s">
        <v>6673</v>
      </c>
      <c r="I328" s="6" t="s">
        <v>12422</v>
      </c>
      <c r="J328" s="6" t="s">
        <v>4286</v>
      </c>
    </row>
    <row r="329" spans="7:10" x14ac:dyDescent="0.2">
      <c r="G329" s="6" t="s">
        <v>18355</v>
      </c>
      <c r="H329" s="6" t="s">
        <v>6673</v>
      </c>
      <c r="I329" s="6" t="s">
        <v>12422</v>
      </c>
      <c r="J329" s="6" t="s">
        <v>6331</v>
      </c>
    </row>
    <row r="330" spans="7:10" x14ac:dyDescent="0.2">
      <c r="G330" s="6" t="s">
        <v>18355</v>
      </c>
      <c r="H330" s="6" t="s">
        <v>6673</v>
      </c>
      <c r="I330" s="6" t="s">
        <v>12422</v>
      </c>
      <c r="J330" s="6" t="s">
        <v>12422</v>
      </c>
    </row>
    <row r="331" spans="7:10" x14ac:dyDescent="0.2">
      <c r="G331" s="6" t="s">
        <v>18355</v>
      </c>
      <c r="H331" s="6" t="s">
        <v>6673</v>
      </c>
      <c r="I331" s="6" t="s">
        <v>11180</v>
      </c>
      <c r="J331" s="6" t="s">
        <v>4436</v>
      </c>
    </row>
    <row r="332" spans="7:10" x14ac:dyDescent="0.2">
      <c r="G332" s="6" t="s">
        <v>18355</v>
      </c>
      <c r="H332" s="6" t="s">
        <v>6673</v>
      </c>
      <c r="I332" s="6" t="s">
        <v>11180</v>
      </c>
      <c r="J332" s="6" t="s">
        <v>11640</v>
      </c>
    </row>
    <row r="333" spans="7:10" x14ac:dyDescent="0.2">
      <c r="G333" s="6" t="s">
        <v>18355</v>
      </c>
      <c r="H333" s="6" t="s">
        <v>6673</v>
      </c>
      <c r="I333" s="6" t="s">
        <v>11180</v>
      </c>
      <c r="J333" s="6" t="s">
        <v>16932</v>
      </c>
    </row>
    <row r="334" spans="7:10" x14ac:dyDescent="0.2">
      <c r="G334" s="6" t="s">
        <v>18355</v>
      </c>
      <c r="H334" s="6" t="s">
        <v>6673</v>
      </c>
      <c r="I334" s="6" t="s">
        <v>11180</v>
      </c>
      <c r="J334" s="6" t="s">
        <v>11180</v>
      </c>
    </row>
    <row r="335" spans="7:10" x14ac:dyDescent="0.2">
      <c r="G335" s="6" t="s">
        <v>18355</v>
      </c>
      <c r="H335" s="6" t="s">
        <v>5156</v>
      </c>
      <c r="I335" s="6" t="s">
        <v>9103</v>
      </c>
      <c r="J335" s="6" t="s">
        <v>9103</v>
      </c>
    </row>
    <row r="336" spans="7:10" x14ac:dyDescent="0.2">
      <c r="G336" s="6" t="s">
        <v>18355</v>
      </c>
      <c r="H336" s="6" t="s">
        <v>5156</v>
      </c>
      <c r="I336" s="6" t="s">
        <v>9103</v>
      </c>
      <c r="J336" s="6" t="s">
        <v>12601</v>
      </c>
    </row>
    <row r="337" spans="7:10" x14ac:dyDescent="0.2">
      <c r="G337" s="6" t="s">
        <v>18355</v>
      </c>
      <c r="H337" s="6" t="s">
        <v>5156</v>
      </c>
      <c r="I337" s="6" t="s">
        <v>9103</v>
      </c>
      <c r="J337" s="6" t="s">
        <v>14359</v>
      </c>
    </row>
    <row r="338" spans="7:10" x14ac:dyDescent="0.2">
      <c r="G338" s="6" t="s">
        <v>18355</v>
      </c>
      <c r="H338" s="6" t="s">
        <v>5156</v>
      </c>
      <c r="I338" s="6" t="s">
        <v>9103</v>
      </c>
      <c r="J338" s="6" t="s">
        <v>12415</v>
      </c>
    </row>
    <row r="339" spans="7:10" x14ac:dyDescent="0.2">
      <c r="G339" s="6" t="s">
        <v>18355</v>
      </c>
      <c r="H339" s="6" t="s">
        <v>5156</v>
      </c>
      <c r="I339" s="6" t="s">
        <v>9103</v>
      </c>
      <c r="J339" s="6" t="s">
        <v>16455</v>
      </c>
    </row>
    <row r="340" spans="7:10" x14ac:dyDescent="0.2">
      <c r="G340" s="6" t="s">
        <v>18355</v>
      </c>
      <c r="H340" s="6" t="s">
        <v>5156</v>
      </c>
      <c r="I340" s="6" t="s">
        <v>9103</v>
      </c>
      <c r="J340" s="6" t="s">
        <v>4890</v>
      </c>
    </row>
    <row r="341" spans="7:10" x14ac:dyDescent="0.2">
      <c r="G341" s="6" t="s">
        <v>18355</v>
      </c>
      <c r="H341" s="6" t="s">
        <v>5156</v>
      </c>
      <c r="I341" s="6" t="s">
        <v>9103</v>
      </c>
      <c r="J341" s="6" t="s">
        <v>16702</v>
      </c>
    </row>
    <row r="342" spans="7:10" x14ac:dyDescent="0.2">
      <c r="G342" s="6" t="s">
        <v>18355</v>
      </c>
      <c r="H342" s="6" t="s">
        <v>5156</v>
      </c>
      <c r="I342" s="6" t="s">
        <v>9103</v>
      </c>
      <c r="J342" s="6" t="s">
        <v>16647</v>
      </c>
    </row>
    <row r="343" spans="7:10" x14ac:dyDescent="0.2">
      <c r="G343" s="6" t="s">
        <v>18355</v>
      </c>
      <c r="H343" s="6" t="s">
        <v>5156</v>
      </c>
      <c r="I343" s="6" t="s">
        <v>9103</v>
      </c>
      <c r="J343" s="6" t="s">
        <v>6289</v>
      </c>
    </row>
    <row r="344" spans="7:10" x14ac:dyDescent="0.2">
      <c r="G344" s="6" t="s">
        <v>18355</v>
      </c>
      <c r="H344" s="6" t="s">
        <v>5156</v>
      </c>
      <c r="I344" s="6" t="s">
        <v>9103</v>
      </c>
      <c r="J344" s="6" t="s">
        <v>18424</v>
      </c>
    </row>
    <row r="345" spans="7:10" x14ac:dyDescent="0.2">
      <c r="G345" s="6" t="s">
        <v>18355</v>
      </c>
      <c r="H345" s="6" t="s">
        <v>5156</v>
      </c>
      <c r="I345" s="6" t="s">
        <v>15523</v>
      </c>
      <c r="J345" s="6" t="s">
        <v>15523</v>
      </c>
    </row>
    <row r="346" spans="7:10" x14ac:dyDescent="0.2">
      <c r="G346" s="6" t="s">
        <v>18355</v>
      </c>
      <c r="H346" s="6" t="s">
        <v>5156</v>
      </c>
      <c r="I346" s="6" t="s">
        <v>15523</v>
      </c>
      <c r="J346" s="6" t="s">
        <v>7338</v>
      </c>
    </row>
    <row r="347" spans="7:10" x14ac:dyDescent="0.2">
      <c r="G347" s="6" t="s">
        <v>18355</v>
      </c>
      <c r="H347" s="6" t="s">
        <v>5156</v>
      </c>
      <c r="I347" s="6" t="s">
        <v>15523</v>
      </c>
      <c r="J347" s="6" t="s">
        <v>878</v>
      </c>
    </row>
    <row r="348" spans="7:10" x14ac:dyDescent="0.2">
      <c r="G348" s="6" t="s">
        <v>18355</v>
      </c>
      <c r="H348" s="6" t="s">
        <v>15159</v>
      </c>
      <c r="I348" s="6" t="s">
        <v>7941</v>
      </c>
      <c r="J348" s="6" t="s">
        <v>7941</v>
      </c>
    </row>
    <row r="349" spans="7:10" x14ac:dyDescent="0.2">
      <c r="G349" s="6" t="s">
        <v>18355</v>
      </c>
      <c r="H349" s="6" t="s">
        <v>15159</v>
      </c>
      <c r="I349" s="6" t="s">
        <v>7941</v>
      </c>
      <c r="J349" s="6" t="s">
        <v>5863</v>
      </c>
    </row>
    <row r="350" spans="7:10" ht="22.5" x14ac:dyDescent="0.2">
      <c r="G350" s="6" t="s">
        <v>18355</v>
      </c>
      <c r="H350" s="6" t="s">
        <v>15159</v>
      </c>
      <c r="I350" s="6" t="s">
        <v>17637</v>
      </c>
      <c r="J350" s="6" t="s">
        <v>12240</v>
      </c>
    </row>
    <row r="351" spans="7:10" ht="22.5" x14ac:dyDescent="0.2">
      <c r="G351" s="6" t="s">
        <v>18355</v>
      </c>
      <c r="H351" s="6" t="s">
        <v>15159</v>
      </c>
      <c r="I351" s="6" t="s">
        <v>17637</v>
      </c>
      <c r="J351" s="6" t="s">
        <v>17637</v>
      </c>
    </row>
    <row r="352" spans="7:10" x14ac:dyDescent="0.2">
      <c r="G352" s="6" t="s">
        <v>18355</v>
      </c>
      <c r="H352" s="6" t="s">
        <v>15159</v>
      </c>
      <c r="I352" s="6" t="s">
        <v>16185</v>
      </c>
      <c r="J352" s="6" t="s">
        <v>16185</v>
      </c>
    </row>
    <row r="353" spans="7:10" ht="22.5" x14ac:dyDescent="0.2">
      <c r="G353" s="6" t="s">
        <v>18355</v>
      </c>
      <c r="H353" s="6" t="s">
        <v>15159</v>
      </c>
      <c r="I353" s="6" t="s">
        <v>12498</v>
      </c>
      <c r="J353" s="6" t="s">
        <v>12498</v>
      </c>
    </row>
    <row r="354" spans="7:10" x14ac:dyDescent="0.2">
      <c r="G354" s="6" t="s">
        <v>18355</v>
      </c>
      <c r="H354" s="6" t="s">
        <v>15159</v>
      </c>
      <c r="I354" s="6" t="s">
        <v>15159</v>
      </c>
      <c r="J354" s="6" t="s">
        <v>10741</v>
      </c>
    </row>
    <row r="355" spans="7:10" x14ac:dyDescent="0.2">
      <c r="G355" s="6" t="s">
        <v>18355</v>
      </c>
      <c r="H355" s="6" t="s">
        <v>15159</v>
      </c>
      <c r="I355" s="6" t="s">
        <v>15159</v>
      </c>
      <c r="J355" s="6" t="s">
        <v>15159</v>
      </c>
    </row>
    <row r="356" spans="7:10" ht="22.5" x14ac:dyDescent="0.2">
      <c r="G356" s="6" t="s">
        <v>18355</v>
      </c>
      <c r="H356" s="6" t="s">
        <v>15159</v>
      </c>
      <c r="I356" s="6" t="s">
        <v>15624</v>
      </c>
      <c r="J356" s="6" t="s">
        <v>15624</v>
      </c>
    </row>
    <row r="357" spans="7:10" x14ac:dyDescent="0.2">
      <c r="G357" s="6" t="s">
        <v>18355</v>
      </c>
      <c r="H357" s="6" t="s">
        <v>15159</v>
      </c>
      <c r="I357" s="6" t="s">
        <v>18274</v>
      </c>
      <c r="J357" s="6" t="s">
        <v>11485</v>
      </c>
    </row>
    <row r="358" spans="7:10" x14ac:dyDescent="0.2">
      <c r="G358" s="6" t="s">
        <v>18355</v>
      </c>
      <c r="H358" s="6" t="s">
        <v>15159</v>
      </c>
      <c r="I358" s="6" t="s">
        <v>18274</v>
      </c>
      <c r="J358" s="6" t="s">
        <v>2654</v>
      </c>
    </row>
    <row r="359" spans="7:10" x14ac:dyDescent="0.2">
      <c r="G359" s="6" t="s">
        <v>18355</v>
      </c>
      <c r="H359" s="6" t="s">
        <v>15159</v>
      </c>
      <c r="I359" s="6" t="s">
        <v>18274</v>
      </c>
      <c r="J359" s="6" t="s">
        <v>3568</v>
      </c>
    </row>
    <row r="360" spans="7:10" x14ac:dyDescent="0.2">
      <c r="G360" s="6" t="s">
        <v>18355</v>
      </c>
      <c r="H360" s="6" t="s">
        <v>15159</v>
      </c>
      <c r="I360" s="6" t="s">
        <v>18274</v>
      </c>
      <c r="J360" s="6" t="s">
        <v>18274</v>
      </c>
    </row>
    <row r="361" spans="7:10" x14ac:dyDescent="0.2">
      <c r="G361" s="6" t="s">
        <v>18355</v>
      </c>
      <c r="H361" s="6" t="s">
        <v>15159</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5441</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17539</v>
      </c>
      <c r="H369" s="6" t="s">
        <v>10724</v>
      </c>
      <c r="I369" s="6" t="s">
        <v>17680</v>
      </c>
      <c r="J369" s="6" t="s">
        <v>6370</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11789</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3949</v>
      </c>
    </row>
    <row r="375" spans="7:10" ht="22.5" x14ac:dyDescent="0.2">
      <c r="G375" s="6" t="s">
        <v>17539</v>
      </c>
      <c r="H375" s="6" t="s">
        <v>10724</v>
      </c>
      <c r="I375" s="6" t="s">
        <v>18073</v>
      </c>
      <c r="J375" s="6" t="s">
        <v>10887</v>
      </c>
    </row>
    <row r="376" spans="7:10" ht="22.5" x14ac:dyDescent="0.2">
      <c r="G376" s="6" t="s">
        <v>17539</v>
      </c>
      <c r="H376" s="6" t="s">
        <v>628</v>
      </c>
      <c r="I376" s="6" t="s">
        <v>12142</v>
      </c>
      <c r="J376" s="6" t="s">
        <v>6992</v>
      </c>
    </row>
    <row r="377" spans="7:10" ht="22.5" x14ac:dyDescent="0.2">
      <c r="G377" s="6" t="s">
        <v>17539</v>
      </c>
      <c r="H377" s="6" t="s">
        <v>628</v>
      </c>
      <c r="I377" s="6" t="s">
        <v>12142</v>
      </c>
      <c r="J377" s="6" t="s">
        <v>9385</v>
      </c>
    </row>
    <row r="378" spans="7:10" ht="22.5" x14ac:dyDescent="0.2">
      <c r="G378" s="6" t="s">
        <v>17539</v>
      </c>
      <c r="H378" s="6" t="s">
        <v>628</v>
      </c>
      <c r="I378" s="6" t="s">
        <v>12142</v>
      </c>
      <c r="J378" s="6" t="s">
        <v>12142</v>
      </c>
    </row>
    <row r="379" spans="7:10" ht="22.5" x14ac:dyDescent="0.2">
      <c r="G379" s="6" t="s">
        <v>17539</v>
      </c>
      <c r="H379" s="6" t="s">
        <v>628</v>
      </c>
      <c r="I379" s="6" t="s">
        <v>12142</v>
      </c>
      <c r="J379" s="6" t="s">
        <v>8299</v>
      </c>
    </row>
    <row r="380" spans="7:10" ht="22.5" x14ac:dyDescent="0.2">
      <c r="G380" s="6" t="s">
        <v>17539</v>
      </c>
      <c r="H380" s="6" t="s">
        <v>628</v>
      </c>
      <c r="I380" s="6" t="s">
        <v>3958</v>
      </c>
      <c r="J380" s="6" t="s">
        <v>7702</v>
      </c>
    </row>
    <row r="381" spans="7:10" ht="22.5" x14ac:dyDescent="0.2">
      <c r="G381" s="6" t="s">
        <v>17539</v>
      </c>
      <c r="H381" s="6" t="s">
        <v>628</v>
      </c>
      <c r="I381" s="6" t="s">
        <v>3958</v>
      </c>
      <c r="J381" s="6" t="s">
        <v>10102</v>
      </c>
    </row>
    <row r="382" spans="7:10" ht="22.5" x14ac:dyDescent="0.2">
      <c r="G382" s="6" t="s">
        <v>17539</v>
      </c>
      <c r="H382" s="6" t="s">
        <v>628</v>
      </c>
      <c r="I382" s="6" t="s">
        <v>3958</v>
      </c>
      <c r="J382" s="6" t="s">
        <v>3958</v>
      </c>
    </row>
    <row r="383" spans="7:10" x14ac:dyDescent="0.2">
      <c r="G383" s="6" t="s">
        <v>17539</v>
      </c>
      <c r="H383" s="6" t="s">
        <v>7758</v>
      </c>
      <c r="I383" s="6" t="s">
        <v>3618</v>
      </c>
      <c r="J383" s="6" t="s">
        <v>3618</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2679</v>
      </c>
      <c r="J386" s="6" t="s">
        <v>11492</v>
      </c>
    </row>
    <row r="387" spans="7:10" x14ac:dyDescent="0.2">
      <c r="G387" s="6" t="s">
        <v>17539</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0705" zoomScale="150" zoomScaleNormal="150" workbookViewId="0">
      <selection activeCell="A10678" sqref="A10678"/>
    </sheetView>
  </sheetViews>
  <sheetFormatPr baseColWidth="10" defaultColWidth="9.140625" defaultRowHeight="15" x14ac:dyDescent="0.25"/>
  <cols>
    <col min="1" max="1" width="10.42578125" style="44" customWidth="1"/>
    <col min="2" max="2" width="71.85546875" style="45" customWidth="1"/>
  </cols>
  <sheetData>
    <row r="1" spans="1:2" x14ac:dyDescent="0.25">
      <c r="A1" s="57">
        <v>10101501</v>
      </c>
      <c r="B1" s="58" t="s">
        <v>13526</v>
      </c>
    </row>
    <row r="2" spans="1:2" x14ac:dyDescent="0.25">
      <c r="A2" s="57">
        <v>10101502</v>
      </c>
      <c r="B2" s="58" t="s">
        <v>15643</v>
      </c>
    </row>
    <row r="3" spans="1:2" x14ac:dyDescent="0.25">
      <c r="A3" s="57">
        <v>10101504</v>
      </c>
      <c r="B3" s="58" t="s">
        <v>6212</v>
      </c>
    </row>
    <row r="4" spans="1:2" x14ac:dyDescent="0.25">
      <c r="A4" s="57">
        <v>10101505</v>
      </c>
      <c r="B4" s="58" t="s">
        <v>6081</v>
      </c>
    </row>
    <row r="5" spans="1:2" x14ac:dyDescent="0.25">
      <c r="A5" s="57">
        <v>10101506</v>
      </c>
      <c r="B5" s="58" t="s">
        <v>12252</v>
      </c>
    </row>
    <row r="6" spans="1:2" x14ac:dyDescent="0.25">
      <c r="A6" s="57">
        <v>10101507</v>
      </c>
      <c r="B6" s="58" t="s">
        <v>10585</v>
      </c>
    </row>
    <row r="7" spans="1:2" x14ac:dyDescent="0.25">
      <c r="A7" s="57">
        <v>10101508</v>
      </c>
      <c r="B7" s="58" t="s">
        <v>3873</v>
      </c>
    </row>
    <row r="8" spans="1:2" x14ac:dyDescent="0.25">
      <c r="A8" s="57">
        <v>10101509</v>
      </c>
      <c r="B8" s="58" t="s">
        <v>8393</v>
      </c>
    </row>
    <row r="9" spans="1:2" x14ac:dyDescent="0.25">
      <c r="A9" s="57">
        <v>10101510</v>
      </c>
      <c r="B9" s="58" t="s">
        <v>3910</v>
      </c>
    </row>
    <row r="10" spans="1:2" x14ac:dyDescent="0.25">
      <c r="A10" s="57">
        <v>10101511</v>
      </c>
      <c r="B10" s="58" t="s">
        <v>957</v>
      </c>
    </row>
    <row r="11" spans="1:2" x14ac:dyDescent="0.25">
      <c r="A11" s="57">
        <v>10101512</v>
      </c>
      <c r="B11" s="58" t="s">
        <v>9956</v>
      </c>
    </row>
    <row r="12" spans="1:2" x14ac:dyDescent="0.25">
      <c r="A12" s="57">
        <v>10101513</v>
      </c>
      <c r="B12" s="58" t="s">
        <v>5966</v>
      </c>
    </row>
    <row r="13" spans="1:2" x14ac:dyDescent="0.25">
      <c r="A13" s="57">
        <v>10101514</v>
      </c>
      <c r="B13" s="58" t="s">
        <v>15764</v>
      </c>
    </row>
    <row r="14" spans="1:2" x14ac:dyDescent="0.25">
      <c r="A14" s="57">
        <v>10101515</v>
      </c>
      <c r="B14" s="58" t="s">
        <v>5984</v>
      </c>
    </row>
    <row r="15" spans="1:2" x14ac:dyDescent="0.25">
      <c r="A15" s="57">
        <v>10101516</v>
      </c>
      <c r="B15" s="58" t="s">
        <v>6565</v>
      </c>
    </row>
    <row r="16" spans="1:2" x14ac:dyDescent="0.25">
      <c r="A16" s="57">
        <v>10101517</v>
      </c>
      <c r="B16" s="58" t="s">
        <v>13659</v>
      </c>
    </row>
    <row r="17" spans="1:2" x14ac:dyDescent="0.25">
      <c r="A17" s="57">
        <v>10101601</v>
      </c>
      <c r="B17" s="58" t="s">
        <v>5545</v>
      </c>
    </row>
    <row r="18" spans="1:2" x14ac:dyDescent="0.25">
      <c r="A18" s="57">
        <v>10101602</v>
      </c>
      <c r="B18" s="58" t="s">
        <v>8486</v>
      </c>
    </row>
    <row r="19" spans="1:2" x14ac:dyDescent="0.25">
      <c r="A19" s="57">
        <v>10101603</v>
      </c>
      <c r="B19" s="58" t="s">
        <v>12682</v>
      </c>
    </row>
    <row r="20" spans="1:2" x14ac:dyDescent="0.25">
      <c r="A20" s="57">
        <v>10101604</v>
      </c>
      <c r="B20" s="58" t="s">
        <v>9167</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4305</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7781</v>
      </c>
    </row>
    <row r="32" spans="1:2" x14ac:dyDescent="0.25">
      <c r="A32" s="57">
        <v>10101806</v>
      </c>
      <c r="B32" s="58" t="s">
        <v>15538</v>
      </c>
    </row>
    <row r="33" spans="1:2" x14ac:dyDescent="0.25">
      <c r="A33" s="57">
        <v>10101807</v>
      </c>
      <c r="B33" s="58" t="s">
        <v>10739</v>
      </c>
    </row>
    <row r="34" spans="1:2" x14ac:dyDescent="0.25">
      <c r="A34" s="57">
        <v>10101808</v>
      </c>
      <c r="B34" s="58" t="s">
        <v>7435</v>
      </c>
    </row>
    <row r="35" spans="1:2" x14ac:dyDescent="0.25">
      <c r="A35" s="57">
        <v>10101901</v>
      </c>
      <c r="B35" s="58" t="s">
        <v>10156</v>
      </c>
    </row>
    <row r="36" spans="1:2" x14ac:dyDescent="0.25">
      <c r="A36" s="57">
        <v>10101902</v>
      </c>
      <c r="B36" s="58" t="s">
        <v>14168</v>
      </c>
    </row>
    <row r="37" spans="1:2" x14ac:dyDescent="0.25">
      <c r="A37" s="57">
        <v>10101903</v>
      </c>
      <c r="B37" s="58" t="s">
        <v>8347</v>
      </c>
    </row>
    <row r="38" spans="1:2" x14ac:dyDescent="0.25">
      <c r="A38" s="57">
        <v>10101904</v>
      </c>
      <c r="B38" s="58" t="s">
        <v>16404</v>
      </c>
    </row>
    <row r="39" spans="1:2" x14ac:dyDescent="0.25">
      <c r="A39" s="57">
        <v>10102001</v>
      </c>
      <c r="B39" s="58" t="s">
        <v>9777</v>
      </c>
    </row>
    <row r="40" spans="1:2" x14ac:dyDescent="0.25">
      <c r="A40" s="57">
        <v>10102002</v>
      </c>
      <c r="B40" s="58" t="s">
        <v>4571</v>
      </c>
    </row>
    <row r="41" spans="1:2" x14ac:dyDescent="0.25">
      <c r="A41" s="57">
        <v>10111301</v>
      </c>
      <c r="B41" s="58" t="s">
        <v>17400</v>
      </c>
    </row>
    <row r="42" spans="1:2" x14ac:dyDescent="0.25">
      <c r="A42" s="57">
        <v>10111302</v>
      </c>
      <c r="B42" s="58" t="s">
        <v>17110</v>
      </c>
    </row>
    <row r="43" spans="1:2" x14ac:dyDescent="0.25">
      <c r="A43" s="57">
        <v>10111303</v>
      </c>
      <c r="B43" s="58" t="s">
        <v>12216</v>
      </c>
    </row>
    <row r="44" spans="1:2" x14ac:dyDescent="0.25">
      <c r="A44" s="57">
        <v>10111304</v>
      </c>
      <c r="B44" s="58" t="s">
        <v>7705</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6276</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5605</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7684</v>
      </c>
    </row>
    <row r="68" spans="1:2" x14ac:dyDescent="0.25">
      <c r="A68" s="57">
        <v>10122001</v>
      </c>
      <c r="B68" s="58" t="s">
        <v>4467</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5746</v>
      </c>
    </row>
    <row r="76" spans="1:2" x14ac:dyDescent="0.25">
      <c r="A76" s="57">
        <v>10131508</v>
      </c>
      <c r="B76" s="58" t="s">
        <v>2069</v>
      </c>
    </row>
    <row r="77" spans="1:2" x14ac:dyDescent="0.25">
      <c r="A77" s="57">
        <v>10131601</v>
      </c>
      <c r="B77" s="58" t="s">
        <v>5439</v>
      </c>
    </row>
    <row r="78" spans="1:2" x14ac:dyDescent="0.25">
      <c r="A78" s="57">
        <v>10131602</v>
      </c>
      <c r="B78" s="58" t="s">
        <v>5660</v>
      </c>
    </row>
    <row r="79" spans="1:2" x14ac:dyDescent="0.25">
      <c r="A79" s="57">
        <v>10131603</v>
      </c>
      <c r="B79" s="58" t="s">
        <v>4540</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14954</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8710</v>
      </c>
    </row>
    <row r="88" spans="1:2" x14ac:dyDescent="0.25">
      <c r="A88" s="57">
        <v>10141602</v>
      </c>
      <c r="B88" s="58" t="s">
        <v>2009</v>
      </c>
    </row>
    <row r="89" spans="1:2" x14ac:dyDescent="0.25">
      <c r="A89" s="57">
        <v>10141603</v>
      </c>
      <c r="B89" s="58" t="s">
        <v>7233</v>
      </c>
    </row>
    <row r="90" spans="1:2" x14ac:dyDescent="0.25">
      <c r="A90" s="57">
        <v>10141604</v>
      </c>
      <c r="B90" s="58" t="s">
        <v>4684</v>
      </c>
    </row>
    <row r="91" spans="1:2" x14ac:dyDescent="0.25">
      <c r="A91" s="57">
        <v>10141605</v>
      </c>
      <c r="B91" s="58" t="s">
        <v>7040</v>
      </c>
    </row>
    <row r="92" spans="1:2" x14ac:dyDescent="0.25">
      <c r="A92" s="57">
        <v>10141606</v>
      </c>
      <c r="B92" s="58" t="s">
        <v>11378</v>
      </c>
    </row>
    <row r="93" spans="1:2" x14ac:dyDescent="0.25">
      <c r="A93" s="57">
        <v>10141607</v>
      </c>
      <c r="B93" s="58" t="s">
        <v>4280</v>
      </c>
    </row>
    <row r="94" spans="1:2" x14ac:dyDescent="0.25">
      <c r="A94" s="57">
        <v>10141608</v>
      </c>
      <c r="B94" s="58" t="s">
        <v>6187</v>
      </c>
    </row>
    <row r="95" spans="1:2" x14ac:dyDescent="0.25">
      <c r="A95" s="57">
        <v>10141609</v>
      </c>
      <c r="B95" s="58" t="s">
        <v>7451</v>
      </c>
    </row>
    <row r="96" spans="1:2" x14ac:dyDescent="0.25">
      <c r="A96" s="57">
        <v>10141610</v>
      </c>
      <c r="B96" s="58" t="s">
        <v>14401</v>
      </c>
    </row>
    <row r="97" spans="1:2" x14ac:dyDescent="0.25">
      <c r="A97" s="57">
        <v>10141611</v>
      </c>
      <c r="B97" s="58" t="s">
        <v>11663</v>
      </c>
    </row>
    <row r="98" spans="1:2" x14ac:dyDescent="0.25">
      <c r="A98" s="57">
        <v>10151501</v>
      </c>
      <c r="B98" s="58" t="s">
        <v>1468</v>
      </c>
    </row>
    <row r="99" spans="1:2" x14ac:dyDescent="0.25">
      <c r="A99" s="57">
        <v>10151502</v>
      </c>
      <c r="B99" s="58" t="s">
        <v>18814</v>
      </c>
    </row>
    <row r="100" spans="1:2" x14ac:dyDescent="0.25">
      <c r="A100" s="57">
        <v>10151503</v>
      </c>
      <c r="B100" s="58" t="s">
        <v>5031</v>
      </c>
    </row>
    <row r="101" spans="1:2" x14ac:dyDescent="0.25">
      <c r="A101" s="57">
        <v>10151504</v>
      </c>
      <c r="B101" s="58" t="s">
        <v>14685</v>
      </c>
    </row>
    <row r="102" spans="1:2" x14ac:dyDescent="0.25">
      <c r="A102" s="57">
        <v>10151505</v>
      </c>
      <c r="B102" s="58" t="s">
        <v>4732</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7537</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7444</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13543</v>
      </c>
    </row>
    <row r="129" spans="1:2" x14ac:dyDescent="0.25">
      <c r="A129" s="57">
        <v>10151532</v>
      </c>
      <c r="B129" s="58" t="s">
        <v>10704</v>
      </c>
    </row>
    <row r="130" spans="1:2" x14ac:dyDescent="0.25">
      <c r="A130" s="57">
        <v>10151533</v>
      </c>
      <c r="B130" s="58" t="s">
        <v>15006</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3850</v>
      </c>
    </row>
    <row r="136" spans="1:2" x14ac:dyDescent="0.25">
      <c r="A136" s="57">
        <v>10151604</v>
      </c>
      <c r="B136" s="58" t="s">
        <v>15806</v>
      </c>
    </row>
    <row r="137" spans="1:2" x14ac:dyDescent="0.25">
      <c r="A137" s="57">
        <v>10151605</v>
      </c>
      <c r="B137" s="58" t="s">
        <v>12433</v>
      </c>
    </row>
    <row r="138" spans="1:2" x14ac:dyDescent="0.25">
      <c r="A138" s="57">
        <v>10151606</v>
      </c>
      <c r="B138" s="58" t="s">
        <v>1671</v>
      </c>
    </row>
    <row r="139" spans="1:2" x14ac:dyDescent="0.25">
      <c r="A139" s="57">
        <v>10151607</v>
      </c>
      <c r="B139" s="58" t="s">
        <v>4414</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8023</v>
      </c>
    </row>
    <row r="148" spans="1:2" x14ac:dyDescent="0.25">
      <c r="A148" s="57">
        <v>10151705</v>
      </c>
      <c r="B148" s="58" t="s">
        <v>17201</v>
      </c>
    </row>
    <row r="149" spans="1:2" x14ac:dyDescent="0.25">
      <c r="A149" s="57">
        <v>10151706</v>
      </c>
      <c r="B149" s="58" t="s">
        <v>7635</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5051</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13226</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13430</v>
      </c>
    </row>
    <row r="167" spans="1:2" x14ac:dyDescent="0.25">
      <c r="A167" s="57">
        <v>10151907</v>
      </c>
      <c r="B167" s="58" t="s">
        <v>15416</v>
      </c>
    </row>
    <row r="168" spans="1:2" x14ac:dyDescent="0.25">
      <c r="A168" s="57">
        <v>10152001</v>
      </c>
      <c r="B168" s="58" t="s">
        <v>719</v>
      </c>
    </row>
    <row r="169" spans="1:2" x14ac:dyDescent="0.25">
      <c r="A169" s="57">
        <v>10152002</v>
      </c>
      <c r="B169" s="58" t="s">
        <v>5523</v>
      </c>
    </row>
    <row r="170" spans="1:2" x14ac:dyDescent="0.25">
      <c r="A170" s="57">
        <v>10152003</v>
      </c>
      <c r="B170" s="58" t="s">
        <v>11193</v>
      </c>
    </row>
    <row r="171" spans="1:2" x14ac:dyDescent="0.25">
      <c r="A171" s="57">
        <v>10152101</v>
      </c>
      <c r="B171" s="58" t="s">
        <v>17377</v>
      </c>
    </row>
    <row r="172" spans="1:2" x14ac:dyDescent="0.25">
      <c r="A172" s="57">
        <v>10152102</v>
      </c>
      <c r="B172" s="58" t="s">
        <v>1107</v>
      </c>
    </row>
    <row r="173" spans="1:2" x14ac:dyDescent="0.25">
      <c r="A173" s="57">
        <v>10152103</v>
      </c>
      <c r="B173" s="58" t="s">
        <v>5492</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17512</v>
      </c>
    </row>
    <row r="178" spans="1:2" x14ac:dyDescent="0.25">
      <c r="A178" s="57">
        <v>10161502</v>
      </c>
      <c r="B178" s="58" t="s">
        <v>16481</v>
      </c>
    </row>
    <row r="179" spans="1:2" x14ac:dyDescent="0.25">
      <c r="A179" s="57">
        <v>10161503</v>
      </c>
      <c r="B179" s="58" t="s">
        <v>10734</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7919</v>
      </c>
    </row>
    <row r="188" spans="1:2" x14ac:dyDescent="0.25">
      <c r="A188" s="57">
        <v>10161512</v>
      </c>
      <c r="B188" s="58" t="s">
        <v>8853</v>
      </c>
    </row>
    <row r="189" spans="1:2" x14ac:dyDescent="0.25">
      <c r="A189" s="57">
        <v>10161513</v>
      </c>
      <c r="B189" s="58" t="s">
        <v>14891</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7793</v>
      </c>
    </row>
    <row r="202" spans="1:2" x14ac:dyDescent="0.25">
      <c r="A202" s="57">
        <v>10161802</v>
      </c>
      <c r="B202" s="58" t="s">
        <v>13524</v>
      </c>
    </row>
    <row r="203" spans="1:2" x14ac:dyDescent="0.25">
      <c r="A203" s="57">
        <v>10161803</v>
      </c>
      <c r="B203" s="58" t="s">
        <v>3519</v>
      </c>
    </row>
    <row r="204" spans="1:2" x14ac:dyDescent="0.25">
      <c r="A204" s="57">
        <v>10161804</v>
      </c>
      <c r="B204" s="58" t="s">
        <v>6603</v>
      </c>
    </row>
    <row r="205" spans="1:2" x14ac:dyDescent="0.25">
      <c r="A205" s="57">
        <v>10161901</v>
      </c>
      <c r="B205" s="58" t="s">
        <v>14760</v>
      </c>
    </row>
    <row r="206" spans="1:2" x14ac:dyDescent="0.25">
      <c r="A206" s="57">
        <v>10161902</v>
      </c>
      <c r="B206" s="58" t="s">
        <v>16836</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4501</v>
      </c>
    </row>
    <row r="217" spans="1:2" x14ac:dyDescent="0.25">
      <c r="A217" s="57">
        <v>10171601</v>
      </c>
      <c r="B217" s="58" t="s">
        <v>17571</v>
      </c>
    </row>
    <row r="218" spans="1:2" x14ac:dyDescent="0.25">
      <c r="A218" s="57">
        <v>10171602</v>
      </c>
      <c r="B218" s="58" t="s">
        <v>2205</v>
      </c>
    </row>
    <row r="219" spans="1:2" x14ac:dyDescent="0.25">
      <c r="A219" s="57">
        <v>10171603</v>
      </c>
      <c r="B219" s="58" t="s">
        <v>5125</v>
      </c>
    </row>
    <row r="220" spans="1:2" x14ac:dyDescent="0.25">
      <c r="A220" s="57">
        <v>10171604</v>
      </c>
      <c r="B220" s="58" t="s">
        <v>5793</v>
      </c>
    </row>
    <row r="221" spans="1:2" x14ac:dyDescent="0.25">
      <c r="A221" s="57">
        <v>10171605</v>
      </c>
      <c r="B221" s="58" t="s">
        <v>4185</v>
      </c>
    </row>
    <row r="222" spans="1:2" x14ac:dyDescent="0.25">
      <c r="A222" s="57">
        <v>10171701</v>
      </c>
      <c r="B222" s="58" t="s">
        <v>7318</v>
      </c>
    </row>
    <row r="223" spans="1:2" x14ac:dyDescent="0.25">
      <c r="A223" s="57">
        <v>10171702</v>
      </c>
      <c r="B223" s="58" t="s">
        <v>5085</v>
      </c>
    </row>
    <row r="224" spans="1:2" x14ac:dyDescent="0.25">
      <c r="A224" s="57">
        <v>10191506</v>
      </c>
      <c r="B224" s="58" t="s">
        <v>16992</v>
      </c>
    </row>
    <row r="225" spans="1:2" x14ac:dyDescent="0.25">
      <c r="A225" s="57">
        <v>10191507</v>
      </c>
      <c r="B225" s="58" t="s">
        <v>7366</v>
      </c>
    </row>
    <row r="226" spans="1:2" x14ac:dyDescent="0.25">
      <c r="A226" s="57">
        <v>10191508</v>
      </c>
      <c r="B226" s="58" t="s">
        <v>8476</v>
      </c>
    </row>
    <row r="227" spans="1:2" x14ac:dyDescent="0.25">
      <c r="A227" s="57">
        <v>10191509</v>
      </c>
      <c r="B227" s="58" t="s">
        <v>6188</v>
      </c>
    </row>
    <row r="228" spans="1:2" x14ac:dyDescent="0.25">
      <c r="A228" s="57">
        <v>10191701</v>
      </c>
      <c r="B228" s="58" t="s">
        <v>15087</v>
      </c>
    </row>
    <row r="229" spans="1:2" x14ac:dyDescent="0.25">
      <c r="A229" s="57">
        <v>10191703</v>
      </c>
      <c r="B229" s="58" t="s">
        <v>5994</v>
      </c>
    </row>
    <row r="230" spans="1:2" x14ac:dyDescent="0.25">
      <c r="A230" s="57">
        <v>10191704</v>
      </c>
      <c r="B230" s="58" t="s">
        <v>7962</v>
      </c>
    </row>
    <row r="231" spans="1:2" x14ac:dyDescent="0.25">
      <c r="A231" s="57">
        <v>10191705</v>
      </c>
      <c r="B231" s="58" t="s">
        <v>5228</v>
      </c>
    </row>
    <row r="232" spans="1:2" x14ac:dyDescent="0.25">
      <c r="A232" s="57">
        <v>10191706</v>
      </c>
      <c r="B232" s="58" t="s">
        <v>589</v>
      </c>
    </row>
    <row r="233" spans="1:2" x14ac:dyDescent="0.25">
      <c r="A233" s="57">
        <v>11101501</v>
      </c>
      <c r="B233" s="58" t="s">
        <v>1246</v>
      </c>
    </row>
    <row r="234" spans="1:2" x14ac:dyDescent="0.25">
      <c r="A234" s="57">
        <v>11101502</v>
      </c>
      <c r="B234" s="58" t="s">
        <v>15169</v>
      </c>
    </row>
    <row r="235" spans="1:2" x14ac:dyDescent="0.25">
      <c r="A235" s="57">
        <v>11101503</v>
      </c>
      <c r="B235" s="58" t="s">
        <v>4450</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9598</v>
      </c>
    </row>
    <row r="240" spans="1:2" x14ac:dyDescent="0.25">
      <c r="A240" s="57">
        <v>11101508</v>
      </c>
      <c r="B240" s="58" t="s">
        <v>14635</v>
      </c>
    </row>
    <row r="241" spans="1:2" x14ac:dyDescent="0.25">
      <c r="A241" s="57">
        <v>11101509</v>
      </c>
      <c r="B241" s="58" t="s">
        <v>12521</v>
      </c>
    </row>
    <row r="242" spans="1:2" x14ac:dyDescent="0.25">
      <c r="A242" s="57">
        <v>11101510</v>
      </c>
      <c r="B242" s="58" t="s">
        <v>17279</v>
      </c>
    </row>
    <row r="243" spans="1:2" x14ac:dyDescent="0.25">
      <c r="A243" s="57">
        <v>11101511</v>
      </c>
      <c r="B243" s="58" t="s">
        <v>6291</v>
      </c>
    </row>
    <row r="244" spans="1:2" x14ac:dyDescent="0.25">
      <c r="A244" s="57">
        <v>11101512</v>
      </c>
      <c r="B244" s="58" t="s">
        <v>5579</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3197</v>
      </c>
    </row>
    <row r="249" spans="1:2" x14ac:dyDescent="0.25">
      <c r="A249" s="57">
        <v>11101517</v>
      </c>
      <c r="B249" s="58" t="s">
        <v>15097</v>
      </c>
    </row>
    <row r="250" spans="1:2" x14ac:dyDescent="0.25">
      <c r="A250" s="57">
        <v>11101518</v>
      </c>
      <c r="B250" s="58" t="s">
        <v>15847</v>
      </c>
    </row>
    <row r="251" spans="1:2" x14ac:dyDescent="0.25">
      <c r="A251" s="57">
        <v>11101519</v>
      </c>
      <c r="B251" s="58" t="s">
        <v>14301</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10220</v>
      </c>
    </row>
    <row r="260" spans="1:2" x14ac:dyDescent="0.25">
      <c r="A260" s="57">
        <v>11101601</v>
      </c>
      <c r="B260" s="58" t="s">
        <v>7455</v>
      </c>
    </row>
    <row r="261" spans="1:2" x14ac:dyDescent="0.25">
      <c r="A261" s="57">
        <v>11101602</v>
      </c>
      <c r="B261" s="58" t="s">
        <v>10680</v>
      </c>
    </row>
    <row r="262" spans="1:2" x14ac:dyDescent="0.25">
      <c r="A262" s="57">
        <v>11101603</v>
      </c>
      <c r="B262" s="58" t="s">
        <v>16253</v>
      </c>
    </row>
    <row r="263" spans="1:2" x14ac:dyDescent="0.25">
      <c r="A263" s="57">
        <v>11101604</v>
      </c>
      <c r="B263" s="58" t="s">
        <v>5454</v>
      </c>
    </row>
    <row r="264" spans="1:2" x14ac:dyDescent="0.25">
      <c r="A264" s="57">
        <v>11101605</v>
      </c>
      <c r="B264" s="58" t="s">
        <v>9825</v>
      </c>
    </row>
    <row r="265" spans="1:2" x14ac:dyDescent="0.25">
      <c r="A265" s="57">
        <v>11101606</v>
      </c>
      <c r="B265" s="58" t="s">
        <v>13292</v>
      </c>
    </row>
    <row r="266" spans="1:2" x14ac:dyDescent="0.25">
      <c r="A266" s="57">
        <v>11101607</v>
      </c>
      <c r="B266" s="58" t="s">
        <v>8001</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6642</v>
      </c>
    </row>
    <row r="273" spans="1:2" x14ac:dyDescent="0.25">
      <c r="A273" s="57">
        <v>11101614</v>
      </c>
      <c r="B273" s="58" t="s">
        <v>4633</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7935</v>
      </c>
    </row>
    <row r="281" spans="1:2" x14ac:dyDescent="0.25">
      <c r="A281" s="57">
        <v>11101622</v>
      </c>
      <c r="B281" s="58" t="s">
        <v>16851</v>
      </c>
    </row>
    <row r="282" spans="1:2" x14ac:dyDescent="0.25">
      <c r="A282" s="57">
        <v>11101623</v>
      </c>
      <c r="B282" s="58" t="s">
        <v>10193</v>
      </c>
    </row>
    <row r="283" spans="1:2" x14ac:dyDescent="0.25">
      <c r="A283" s="57">
        <v>11101701</v>
      </c>
      <c r="B283" s="58" t="s">
        <v>12452</v>
      </c>
    </row>
    <row r="284" spans="1:2" x14ac:dyDescent="0.25">
      <c r="A284" s="57">
        <v>11101702</v>
      </c>
      <c r="B284" s="58" t="s">
        <v>18281</v>
      </c>
    </row>
    <row r="285" spans="1:2" x14ac:dyDescent="0.25">
      <c r="A285" s="57">
        <v>11101703</v>
      </c>
      <c r="B285" s="58" t="s">
        <v>5581</v>
      </c>
    </row>
    <row r="286" spans="1:2" x14ac:dyDescent="0.25">
      <c r="A286" s="57">
        <v>11101704</v>
      </c>
      <c r="B286" s="58" t="s">
        <v>12759</v>
      </c>
    </row>
    <row r="287" spans="1:2" x14ac:dyDescent="0.25">
      <c r="A287" s="57">
        <v>11101705</v>
      </c>
      <c r="B287" s="58" t="s">
        <v>13101</v>
      </c>
    </row>
    <row r="288" spans="1:2" x14ac:dyDescent="0.25">
      <c r="A288" s="57">
        <v>11101706</v>
      </c>
      <c r="B288" s="58" t="s">
        <v>14042</v>
      </c>
    </row>
    <row r="289" spans="1:2" x14ac:dyDescent="0.25">
      <c r="A289" s="57">
        <v>11101707</v>
      </c>
      <c r="B289" s="58" t="s">
        <v>12686</v>
      </c>
    </row>
    <row r="290" spans="1:2" x14ac:dyDescent="0.25">
      <c r="A290" s="57">
        <v>11101708</v>
      </c>
      <c r="B290" s="58" t="s">
        <v>5252</v>
      </c>
    </row>
    <row r="291" spans="1:2" x14ac:dyDescent="0.25">
      <c r="A291" s="57">
        <v>11101709</v>
      </c>
      <c r="B291" s="58" t="s">
        <v>12314</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10865</v>
      </c>
    </row>
    <row r="299" spans="1:2" x14ac:dyDescent="0.25">
      <c r="A299" s="57">
        <v>11101717</v>
      </c>
      <c r="B299" s="58" t="s">
        <v>17924</v>
      </c>
    </row>
    <row r="300" spans="1:2" x14ac:dyDescent="0.25">
      <c r="A300" s="57">
        <v>11101718</v>
      </c>
      <c r="B300" s="58" t="s">
        <v>8417</v>
      </c>
    </row>
    <row r="301" spans="1:2" x14ac:dyDescent="0.25">
      <c r="A301" s="57">
        <v>11101719</v>
      </c>
      <c r="B301" s="58" t="s">
        <v>5783</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5452</v>
      </c>
    </row>
    <row r="309" spans="1:2" x14ac:dyDescent="0.25">
      <c r="A309" s="57">
        <v>11111602</v>
      </c>
      <c r="B309" s="58" t="s">
        <v>9237</v>
      </c>
    </row>
    <row r="310" spans="1:2" x14ac:dyDescent="0.25">
      <c r="A310" s="57">
        <v>11111603</v>
      </c>
      <c r="B310" s="58" t="s">
        <v>8420</v>
      </c>
    </row>
    <row r="311" spans="1:2" x14ac:dyDescent="0.25">
      <c r="A311" s="57">
        <v>11111604</v>
      </c>
      <c r="B311" s="58" t="s">
        <v>3793</v>
      </c>
    </row>
    <row r="312" spans="1:2" x14ac:dyDescent="0.25">
      <c r="A312" s="57">
        <v>11111605</v>
      </c>
      <c r="B312" s="58" t="s">
        <v>14643</v>
      </c>
    </row>
    <row r="313" spans="1:2" x14ac:dyDescent="0.25">
      <c r="A313" s="57">
        <v>11111606</v>
      </c>
      <c r="B313" s="58" t="s">
        <v>5743</v>
      </c>
    </row>
    <row r="314" spans="1:2" x14ac:dyDescent="0.25">
      <c r="A314" s="57">
        <v>11111607</v>
      </c>
      <c r="B314" s="58" t="s">
        <v>3340</v>
      </c>
    </row>
    <row r="315" spans="1:2" x14ac:dyDescent="0.25">
      <c r="A315" s="57">
        <v>11111608</v>
      </c>
      <c r="B315" s="58" t="s">
        <v>18596</v>
      </c>
    </row>
    <row r="316" spans="1:2" x14ac:dyDescent="0.25">
      <c r="A316" s="57">
        <v>11111609</v>
      </c>
      <c r="B316" s="58" t="s">
        <v>12864</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9096</v>
      </c>
    </row>
    <row r="322" spans="1:2" x14ac:dyDescent="0.25">
      <c r="A322" s="57">
        <v>11111803</v>
      </c>
      <c r="B322" s="58" t="s">
        <v>3987</v>
      </c>
    </row>
    <row r="323" spans="1:2" x14ac:dyDescent="0.25">
      <c r="A323" s="57">
        <v>11111804</v>
      </c>
      <c r="B323" s="58" t="s">
        <v>16018</v>
      </c>
    </row>
    <row r="324" spans="1:2" x14ac:dyDescent="0.25">
      <c r="A324" s="57">
        <v>11111805</v>
      </c>
      <c r="B324" s="58" t="s">
        <v>13894</v>
      </c>
    </row>
    <row r="325" spans="1:2" x14ac:dyDescent="0.25">
      <c r="A325" s="57">
        <v>11111806</v>
      </c>
      <c r="B325" s="58" t="s">
        <v>6668</v>
      </c>
    </row>
    <row r="326" spans="1:2" x14ac:dyDescent="0.25">
      <c r="A326" s="57">
        <v>11111807</v>
      </c>
      <c r="B326" s="58" t="s">
        <v>9473</v>
      </c>
    </row>
    <row r="327" spans="1:2" x14ac:dyDescent="0.25">
      <c r="A327" s="57">
        <v>11111808</v>
      </c>
      <c r="B327" s="58" t="s">
        <v>11619</v>
      </c>
    </row>
    <row r="328" spans="1:2" x14ac:dyDescent="0.25">
      <c r="A328" s="57">
        <v>11111809</v>
      </c>
      <c r="B328" s="58" t="s">
        <v>4780</v>
      </c>
    </row>
    <row r="329" spans="1:2" x14ac:dyDescent="0.25">
      <c r="A329" s="57">
        <v>11111810</v>
      </c>
      <c r="B329" s="58" t="s">
        <v>8379</v>
      </c>
    </row>
    <row r="330" spans="1:2" x14ac:dyDescent="0.25">
      <c r="A330" s="57">
        <v>11121502</v>
      </c>
      <c r="B330" s="58" t="s">
        <v>12291</v>
      </c>
    </row>
    <row r="331" spans="1:2" x14ac:dyDescent="0.25">
      <c r="A331" s="57">
        <v>11121503</v>
      </c>
      <c r="B331" s="58" t="s">
        <v>16910</v>
      </c>
    </row>
    <row r="332" spans="1:2" x14ac:dyDescent="0.25">
      <c r="A332" s="57">
        <v>11121603</v>
      </c>
      <c r="B332" s="58" t="s">
        <v>8979</v>
      </c>
    </row>
    <row r="333" spans="1:2" x14ac:dyDescent="0.25">
      <c r="A333" s="57">
        <v>11121604</v>
      </c>
      <c r="B333" s="58" t="s">
        <v>11896</v>
      </c>
    </row>
    <row r="334" spans="1:2" x14ac:dyDescent="0.25">
      <c r="A334" s="57">
        <v>11121605</v>
      </c>
      <c r="B334" s="58" t="s">
        <v>5728</v>
      </c>
    </row>
    <row r="335" spans="1:2" x14ac:dyDescent="0.25">
      <c r="A335" s="57">
        <v>11121606</v>
      </c>
      <c r="B335" s="58" t="s">
        <v>5528</v>
      </c>
    </row>
    <row r="336" spans="1:2" x14ac:dyDescent="0.25">
      <c r="A336" s="57">
        <v>11121607</v>
      </c>
      <c r="B336" s="58" t="s">
        <v>13871</v>
      </c>
    </row>
    <row r="337" spans="1:2" x14ac:dyDescent="0.25">
      <c r="A337" s="57">
        <v>11121608</v>
      </c>
      <c r="B337" s="58" t="s">
        <v>16555</v>
      </c>
    </row>
    <row r="338" spans="1:2" x14ac:dyDescent="0.25">
      <c r="A338" s="57">
        <v>11121609</v>
      </c>
      <c r="B338" s="58" t="s">
        <v>5081</v>
      </c>
    </row>
    <row r="339" spans="1:2" x14ac:dyDescent="0.25">
      <c r="A339" s="57">
        <v>11121610</v>
      </c>
      <c r="B339" s="58" t="s">
        <v>15162</v>
      </c>
    </row>
    <row r="340" spans="1:2" x14ac:dyDescent="0.25">
      <c r="A340" s="57">
        <v>11121611</v>
      </c>
      <c r="B340" s="58" t="s">
        <v>6558</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4404</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9469</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14277</v>
      </c>
    </row>
    <row r="361" spans="1:2" x14ac:dyDescent="0.25">
      <c r="A361" s="57">
        <v>11121901</v>
      </c>
      <c r="B361" s="58" t="s">
        <v>11428</v>
      </c>
    </row>
    <row r="362" spans="1:2" x14ac:dyDescent="0.25">
      <c r="A362" s="57">
        <v>11131501</v>
      </c>
      <c r="B362" s="58" t="s">
        <v>16363</v>
      </c>
    </row>
    <row r="363" spans="1:2" x14ac:dyDescent="0.25">
      <c r="A363" s="57">
        <v>11131502</v>
      </c>
      <c r="B363" s="58" t="s">
        <v>15075</v>
      </c>
    </row>
    <row r="364" spans="1:2" x14ac:dyDescent="0.25">
      <c r="A364" s="57">
        <v>11131503</v>
      </c>
      <c r="B364" s="58" t="s">
        <v>8523</v>
      </c>
    </row>
    <row r="365" spans="1:2" x14ac:dyDescent="0.25">
      <c r="A365" s="57">
        <v>11131504</v>
      </c>
      <c r="B365" s="58" t="s">
        <v>15784</v>
      </c>
    </row>
    <row r="366" spans="1:2" x14ac:dyDescent="0.25">
      <c r="A366" s="57">
        <v>11131505</v>
      </c>
      <c r="B366" s="58" t="s">
        <v>5015</v>
      </c>
    </row>
    <row r="367" spans="1:2" x14ac:dyDescent="0.25">
      <c r="A367" s="57">
        <v>11131506</v>
      </c>
      <c r="B367" s="58" t="s">
        <v>4620</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13774</v>
      </c>
    </row>
    <row r="372" spans="1:2" x14ac:dyDescent="0.25">
      <c r="A372" s="57">
        <v>11131603</v>
      </c>
      <c r="B372" s="58" t="s">
        <v>7843</v>
      </c>
    </row>
    <row r="373" spans="1:2" x14ac:dyDescent="0.25">
      <c r="A373" s="57">
        <v>11131604</v>
      </c>
      <c r="B373" s="58" t="s">
        <v>5834</v>
      </c>
    </row>
    <row r="374" spans="1:2" x14ac:dyDescent="0.25">
      <c r="A374" s="57">
        <v>11131605</v>
      </c>
      <c r="B374" s="58" t="s">
        <v>12114</v>
      </c>
    </row>
    <row r="375" spans="1:2" x14ac:dyDescent="0.25">
      <c r="A375" s="57">
        <v>11131606</v>
      </c>
      <c r="B375" s="58" t="s">
        <v>2254</v>
      </c>
    </row>
    <row r="376" spans="1:2" x14ac:dyDescent="0.25">
      <c r="A376" s="57">
        <v>11131607</v>
      </c>
      <c r="B376" s="58" t="s">
        <v>4072</v>
      </c>
    </row>
    <row r="377" spans="1:2" x14ac:dyDescent="0.25">
      <c r="A377" s="57">
        <v>11131608</v>
      </c>
      <c r="B377" s="58" t="s">
        <v>9715</v>
      </c>
    </row>
    <row r="378" spans="1:2" x14ac:dyDescent="0.25">
      <c r="A378" s="57">
        <v>11141601</v>
      </c>
      <c r="B378" s="58" t="s">
        <v>7406</v>
      </c>
    </row>
    <row r="379" spans="1:2" x14ac:dyDescent="0.25">
      <c r="A379" s="57">
        <v>11141602</v>
      </c>
      <c r="B379" s="58" t="s">
        <v>13396</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7640</v>
      </c>
    </row>
    <row r="386" spans="1:2" x14ac:dyDescent="0.25">
      <c r="A386" s="57">
        <v>11141609</v>
      </c>
      <c r="B386" s="58" t="s">
        <v>16826</v>
      </c>
    </row>
    <row r="387" spans="1:2" x14ac:dyDescent="0.25">
      <c r="A387" s="57">
        <v>11141610</v>
      </c>
      <c r="B387" s="58" t="s">
        <v>10940</v>
      </c>
    </row>
    <row r="388" spans="1:2" x14ac:dyDescent="0.25">
      <c r="A388" s="57">
        <v>11141701</v>
      </c>
      <c r="B388" s="58" t="s">
        <v>7429</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12330</v>
      </c>
    </row>
    <row r="394" spans="1:2" x14ac:dyDescent="0.25">
      <c r="A394" s="57">
        <v>11151505</v>
      </c>
      <c r="B394" s="58" t="s">
        <v>11803</v>
      </c>
    </row>
    <row r="395" spans="1:2" x14ac:dyDescent="0.25">
      <c r="A395" s="57">
        <v>11151506</v>
      </c>
      <c r="B395" s="58" t="s">
        <v>15443</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4340</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6369</v>
      </c>
    </row>
    <row r="413" spans="1:2" x14ac:dyDescent="0.25">
      <c r="A413" s="57">
        <v>11151609</v>
      </c>
      <c r="B413" s="58" t="s">
        <v>8233</v>
      </c>
    </row>
    <row r="414" spans="1:2" x14ac:dyDescent="0.25">
      <c r="A414" s="57">
        <v>11151610</v>
      </c>
      <c r="B414" s="58" t="s">
        <v>7997</v>
      </c>
    </row>
    <row r="415" spans="1:2" x14ac:dyDescent="0.25">
      <c r="A415" s="57">
        <v>11151611</v>
      </c>
      <c r="B415" s="58" t="s">
        <v>2309</v>
      </c>
    </row>
    <row r="416" spans="1:2" x14ac:dyDescent="0.25">
      <c r="A416" s="57">
        <v>11151612</v>
      </c>
      <c r="B416" s="58" t="s">
        <v>14824</v>
      </c>
    </row>
    <row r="417" spans="1:2" x14ac:dyDescent="0.25">
      <c r="A417" s="57">
        <v>11151701</v>
      </c>
      <c r="B417" s="58" t="s">
        <v>13863</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5534</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8188</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5210</v>
      </c>
    </row>
    <row r="432" spans="1:2" x14ac:dyDescent="0.25">
      <c r="A432" s="57">
        <v>11161502</v>
      </c>
      <c r="B432" s="58" t="s">
        <v>7387</v>
      </c>
    </row>
    <row r="433" spans="1:2" x14ac:dyDescent="0.25">
      <c r="A433" s="57">
        <v>11161503</v>
      </c>
      <c r="B433" s="58" t="s">
        <v>15914</v>
      </c>
    </row>
    <row r="434" spans="1:2" x14ac:dyDescent="0.25">
      <c r="A434" s="57">
        <v>11161504</v>
      </c>
      <c r="B434" s="58" t="s">
        <v>13174</v>
      </c>
    </row>
    <row r="435" spans="1:2" x14ac:dyDescent="0.25">
      <c r="A435" s="57">
        <v>11161601</v>
      </c>
      <c r="B435" s="58" t="s">
        <v>8773</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15038</v>
      </c>
    </row>
    <row r="442" spans="1:2" x14ac:dyDescent="0.25">
      <c r="A442" s="57">
        <v>11161704</v>
      </c>
      <c r="B442" s="58" t="s">
        <v>6894</v>
      </c>
    </row>
    <row r="443" spans="1:2" x14ac:dyDescent="0.25">
      <c r="A443" s="57">
        <v>11161705</v>
      </c>
      <c r="B443" s="58" t="s">
        <v>8727</v>
      </c>
    </row>
    <row r="444" spans="1:2" x14ac:dyDescent="0.25">
      <c r="A444" s="57">
        <v>11161801</v>
      </c>
      <c r="B444" s="58" t="s">
        <v>17778</v>
      </c>
    </row>
    <row r="445" spans="1:2" x14ac:dyDescent="0.25">
      <c r="A445" s="57">
        <v>11161802</v>
      </c>
      <c r="B445" s="58" t="s">
        <v>4895</v>
      </c>
    </row>
    <row r="446" spans="1:2" x14ac:dyDescent="0.25">
      <c r="A446" s="57">
        <v>11161803</v>
      </c>
      <c r="B446" s="58" t="s">
        <v>16767</v>
      </c>
    </row>
    <row r="447" spans="1:2" x14ac:dyDescent="0.25">
      <c r="A447" s="57">
        <v>11161804</v>
      </c>
      <c r="B447" s="58" t="s">
        <v>9871</v>
      </c>
    </row>
    <row r="448" spans="1:2" x14ac:dyDescent="0.25">
      <c r="A448" s="57">
        <v>11161805</v>
      </c>
      <c r="B448" s="58" t="s">
        <v>14338</v>
      </c>
    </row>
    <row r="449" spans="1:2" x14ac:dyDescent="0.25">
      <c r="A449" s="57">
        <v>11162001</v>
      </c>
      <c r="B449" s="58" t="s">
        <v>16854</v>
      </c>
    </row>
    <row r="450" spans="1:2" x14ac:dyDescent="0.25">
      <c r="A450" s="57">
        <v>11162002</v>
      </c>
      <c r="B450" s="58" t="s">
        <v>13160</v>
      </c>
    </row>
    <row r="451" spans="1:2" x14ac:dyDescent="0.25">
      <c r="A451" s="57">
        <v>11162003</v>
      </c>
      <c r="B451" s="58" t="s">
        <v>7949</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8910</v>
      </c>
    </row>
    <row r="458" spans="1:2" x14ac:dyDescent="0.25">
      <c r="A458" s="57">
        <v>11162109</v>
      </c>
      <c r="B458" s="58" t="s">
        <v>15661</v>
      </c>
    </row>
    <row r="459" spans="1:2" x14ac:dyDescent="0.25">
      <c r="A459" s="57">
        <v>11162110</v>
      </c>
      <c r="B459" s="58" t="s">
        <v>3724</v>
      </c>
    </row>
    <row r="460" spans="1:2" x14ac:dyDescent="0.25">
      <c r="A460" s="57">
        <v>11162111</v>
      </c>
      <c r="B460" s="58" t="s">
        <v>15111</v>
      </c>
    </row>
    <row r="461" spans="1:2" x14ac:dyDescent="0.25">
      <c r="A461" s="57">
        <v>11162112</v>
      </c>
      <c r="B461" s="58" t="s">
        <v>13462</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4666</v>
      </c>
    </row>
    <row r="466" spans="1:2" x14ac:dyDescent="0.25">
      <c r="A466" s="57">
        <v>11162117</v>
      </c>
      <c r="B466" s="58" t="s">
        <v>12338</v>
      </c>
    </row>
    <row r="467" spans="1:2" x14ac:dyDescent="0.25">
      <c r="A467" s="57">
        <v>11162118</v>
      </c>
      <c r="B467" s="58" t="s">
        <v>10794</v>
      </c>
    </row>
    <row r="468" spans="1:2" x14ac:dyDescent="0.25">
      <c r="A468" s="57">
        <v>11162119</v>
      </c>
      <c r="B468" s="58" t="s">
        <v>8925</v>
      </c>
    </row>
    <row r="469" spans="1:2" x14ac:dyDescent="0.25">
      <c r="A469" s="57">
        <v>11162120</v>
      </c>
      <c r="B469" s="58" t="s">
        <v>4376</v>
      </c>
    </row>
    <row r="470" spans="1:2" x14ac:dyDescent="0.25">
      <c r="A470" s="57">
        <v>11162121</v>
      </c>
      <c r="B470" s="58" t="s">
        <v>9418</v>
      </c>
    </row>
    <row r="471" spans="1:2" x14ac:dyDescent="0.25">
      <c r="A471" s="57">
        <v>11162122</v>
      </c>
      <c r="B471" s="58" t="s">
        <v>11153</v>
      </c>
    </row>
    <row r="472" spans="1:2" x14ac:dyDescent="0.25">
      <c r="A472" s="57">
        <v>11162123</v>
      </c>
      <c r="B472" s="58" t="s">
        <v>6870</v>
      </c>
    </row>
    <row r="473" spans="1:2" x14ac:dyDescent="0.25">
      <c r="A473" s="57">
        <v>11162124</v>
      </c>
      <c r="B473" s="58" t="s">
        <v>11867</v>
      </c>
    </row>
    <row r="474" spans="1:2" x14ac:dyDescent="0.25">
      <c r="A474" s="57">
        <v>11162125</v>
      </c>
      <c r="B474" s="58" t="s">
        <v>13648</v>
      </c>
    </row>
    <row r="475" spans="1:2" x14ac:dyDescent="0.25">
      <c r="A475" s="57">
        <v>11162126</v>
      </c>
      <c r="B475" s="58" t="s">
        <v>5098</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5089</v>
      </c>
    </row>
    <row r="481" spans="1:2" x14ac:dyDescent="0.25">
      <c r="A481" s="57">
        <v>11162201</v>
      </c>
      <c r="B481" s="58" t="s">
        <v>4242</v>
      </c>
    </row>
    <row r="482" spans="1:2" x14ac:dyDescent="0.25">
      <c r="A482" s="57">
        <v>11162202</v>
      </c>
      <c r="B482" s="58" t="s">
        <v>2020</v>
      </c>
    </row>
    <row r="483" spans="1:2" x14ac:dyDescent="0.25">
      <c r="A483" s="57">
        <v>11162301</v>
      </c>
      <c r="B483" s="58" t="s">
        <v>12751</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4719</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11166</v>
      </c>
    </row>
    <row r="499" spans="1:2" x14ac:dyDescent="0.25">
      <c r="A499" s="57">
        <v>11171702</v>
      </c>
      <c r="B499" s="58" t="s">
        <v>7643</v>
      </c>
    </row>
    <row r="500" spans="1:2" x14ac:dyDescent="0.25">
      <c r="A500" s="57">
        <v>11171801</v>
      </c>
      <c r="B500" s="58" t="s">
        <v>7547</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17302</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9271</v>
      </c>
    </row>
    <row r="514" spans="1:2" x14ac:dyDescent="0.25">
      <c r="A514" s="57">
        <v>11191605</v>
      </c>
      <c r="B514" s="58" t="s">
        <v>16005</v>
      </c>
    </row>
    <row r="515" spans="1:2" x14ac:dyDescent="0.25">
      <c r="A515" s="57">
        <v>11191606</v>
      </c>
      <c r="B515" s="58" t="s">
        <v>15946</v>
      </c>
    </row>
    <row r="516" spans="1:2" x14ac:dyDescent="0.25">
      <c r="A516" s="57">
        <v>11191701</v>
      </c>
      <c r="B516" s="58" t="s">
        <v>12880</v>
      </c>
    </row>
    <row r="517" spans="1:2" x14ac:dyDescent="0.25">
      <c r="A517" s="57">
        <v>11191702</v>
      </c>
      <c r="B517" s="58" t="s">
        <v>2444</v>
      </c>
    </row>
    <row r="518" spans="1:2" x14ac:dyDescent="0.25">
      <c r="A518" s="57">
        <v>12131501</v>
      </c>
      <c r="B518" s="58" t="s">
        <v>16561</v>
      </c>
    </row>
    <row r="519" spans="1:2" x14ac:dyDescent="0.25">
      <c r="A519" s="57">
        <v>12131502</v>
      </c>
      <c r="B519" s="58" t="s">
        <v>9350</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4610</v>
      </c>
    </row>
    <row r="524" spans="1:2" x14ac:dyDescent="0.25">
      <c r="A524" s="57">
        <v>12131507</v>
      </c>
      <c r="B524" s="58" t="s">
        <v>9576</v>
      </c>
    </row>
    <row r="525" spans="1:2" x14ac:dyDescent="0.25">
      <c r="A525" s="57">
        <v>12131508</v>
      </c>
      <c r="B525" s="58" t="s">
        <v>2387</v>
      </c>
    </row>
    <row r="526" spans="1:2" x14ac:dyDescent="0.25">
      <c r="A526" s="57">
        <v>12131601</v>
      </c>
      <c r="B526" s="58" t="s">
        <v>18729</v>
      </c>
    </row>
    <row r="527" spans="1:2" x14ac:dyDescent="0.25">
      <c r="A527" s="57">
        <v>12131602</v>
      </c>
      <c r="B527" s="58" t="s">
        <v>9023</v>
      </c>
    </row>
    <row r="528" spans="1:2" x14ac:dyDescent="0.25">
      <c r="A528" s="57">
        <v>12131603</v>
      </c>
      <c r="B528" s="58" t="s">
        <v>4750</v>
      </c>
    </row>
    <row r="529" spans="1:2" x14ac:dyDescent="0.25">
      <c r="A529" s="57">
        <v>12131604</v>
      </c>
      <c r="B529" s="58" t="s">
        <v>6996</v>
      </c>
    </row>
    <row r="530" spans="1:2" x14ac:dyDescent="0.25">
      <c r="A530" s="57">
        <v>12131605</v>
      </c>
      <c r="B530" s="58" t="s">
        <v>1396</v>
      </c>
    </row>
    <row r="531" spans="1:2" x14ac:dyDescent="0.25">
      <c r="A531" s="57">
        <v>12131701</v>
      </c>
      <c r="B531" s="58" t="s">
        <v>5232</v>
      </c>
    </row>
    <row r="532" spans="1:2" x14ac:dyDescent="0.25">
      <c r="A532" s="57">
        <v>12131702</v>
      </c>
      <c r="B532" s="58" t="s">
        <v>6574</v>
      </c>
    </row>
    <row r="533" spans="1:2" x14ac:dyDescent="0.25">
      <c r="A533" s="57">
        <v>12131703</v>
      </c>
      <c r="B533" s="58" t="s">
        <v>9496</v>
      </c>
    </row>
    <row r="534" spans="1:2" x14ac:dyDescent="0.25">
      <c r="A534" s="57">
        <v>12131704</v>
      </c>
      <c r="B534" s="58" t="s">
        <v>1182</v>
      </c>
    </row>
    <row r="535" spans="1:2" x14ac:dyDescent="0.25">
      <c r="A535" s="57">
        <v>12131705</v>
      </c>
      <c r="B535" s="58" t="s">
        <v>11748</v>
      </c>
    </row>
    <row r="536" spans="1:2" x14ac:dyDescent="0.25">
      <c r="A536" s="57">
        <v>12131706</v>
      </c>
      <c r="B536" s="58" t="s">
        <v>4394</v>
      </c>
    </row>
    <row r="537" spans="1:2" x14ac:dyDescent="0.25">
      <c r="A537" s="57">
        <v>12131707</v>
      </c>
      <c r="B537" s="58" t="s">
        <v>5375</v>
      </c>
    </row>
    <row r="538" spans="1:2" x14ac:dyDescent="0.25">
      <c r="A538" s="57">
        <v>12131708</v>
      </c>
      <c r="B538" s="58" t="s">
        <v>9039</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5421</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8887</v>
      </c>
    </row>
    <row r="547" spans="1:2" x14ac:dyDescent="0.25">
      <c r="A547" s="57">
        <v>12141503</v>
      </c>
      <c r="B547" s="58" t="s">
        <v>18313</v>
      </c>
    </row>
    <row r="548" spans="1:2" x14ac:dyDescent="0.25">
      <c r="A548" s="57">
        <v>12141504</v>
      </c>
      <c r="B548" s="58" t="s">
        <v>3423</v>
      </c>
    </row>
    <row r="549" spans="1:2" x14ac:dyDescent="0.25">
      <c r="A549" s="57">
        <v>12141505</v>
      </c>
      <c r="B549" s="58" t="s">
        <v>5256</v>
      </c>
    </row>
    <row r="550" spans="1:2" x14ac:dyDescent="0.25">
      <c r="A550" s="57">
        <v>12141506</v>
      </c>
      <c r="B550" s="58" t="s">
        <v>16562</v>
      </c>
    </row>
    <row r="551" spans="1:2" x14ac:dyDescent="0.25">
      <c r="A551" s="57">
        <v>12141601</v>
      </c>
      <c r="B551" s="58" t="s">
        <v>14828</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15059</v>
      </c>
    </row>
    <row r="556" spans="1:2" x14ac:dyDescent="0.25">
      <c r="A556" s="57">
        <v>12141606</v>
      </c>
      <c r="B556" s="58" t="s">
        <v>8376</v>
      </c>
    </row>
    <row r="557" spans="1:2" x14ac:dyDescent="0.25">
      <c r="A557" s="57">
        <v>12141607</v>
      </c>
      <c r="B557" s="58" t="s">
        <v>18412</v>
      </c>
    </row>
    <row r="558" spans="1:2" x14ac:dyDescent="0.25">
      <c r="A558" s="57">
        <v>12141608</v>
      </c>
      <c r="B558" s="58" t="s">
        <v>12773</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5155</v>
      </c>
    </row>
    <row r="563" spans="1:2" x14ac:dyDescent="0.25">
      <c r="A563" s="57">
        <v>12141613</v>
      </c>
      <c r="B563" s="58" t="s">
        <v>9562</v>
      </c>
    </row>
    <row r="564" spans="1:2" x14ac:dyDescent="0.25">
      <c r="A564" s="57">
        <v>12141614</v>
      </c>
      <c r="B564" s="58" t="s">
        <v>13136</v>
      </c>
    </row>
    <row r="565" spans="1:2" x14ac:dyDescent="0.25">
      <c r="A565" s="57">
        <v>12141615</v>
      </c>
      <c r="B565" s="58" t="s">
        <v>15697</v>
      </c>
    </row>
    <row r="566" spans="1:2" x14ac:dyDescent="0.25">
      <c r="A566" s="57">
        <v>12141616</v>
      </c>
      <c r="B566" s="58" t="s">
        <v>7720</v>
      </c>
    </row>
    <row r="567" spans="1:2" x14ac:dyDescent="0.25">
      <c r="A567" s="57">
        <v>12141617</v>
      </c>
      <c r="B567" s="58" t="s">
        <v>7733</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8498</v>
      </c>
    </row>
    <row r="573" spans="1:2" x14ac:dyDescent="0.25">
      <c r="A573" s="57">
        <v>12141706</v>
      </c>
      <c r="B573" s="58" t="s">
        <v>14582</v>
      </c>
    </row>
    <row r="574" spans="1:2" x14ac:dyDescent="0.25">
      <c r="A574" s="57">
        <v>12141707</v>
      </c>
      <c r="B574" s="58" t="s">
        <v>7296</v>
      </c>
    </row>
    <row r="575" spans="1:2" x14ac:dyDescent="0.25">
      <c r="A575" s="57">
        <v>12141708</v>
      </c>
      <c r="B575" s="58" t="s">
        <v>5771</v>
      </c>
    </row>
    <row r="576" spans="1:2" x14ac:dyDescent="0.25">
      <c r="A576" s="57">
        <v>12141709</v>
      </c>
      <c r="B576" s="58" t="s">
        <v>8215</v>
      </c>
    </row>
    <row r="577" spans="1:2" x14ac:dyDescent="0.25">
      <c r="A577" s="57">
        <v>12141710</v>
      </c>
      <c r="B577" s="58" t="s">
        <v>9437</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4879</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9335</v>
      </c>
    </row>
    <row r="588" spans="1:2" x14ac:dyDescent="0.25">
      <c r="A588" s="57">
        <v>12141721</v>
      </c>
      <c r="B588" s="58" t="s">
        <v>3196</v>
      </c>
    </row>
    <row r="589" spans="1:2" x14ac:dyDescent="0.25">
      <c r="A589" s="57">
        <v>12141722</v>
      </c>
      <c r="B589" s="58" t="s">
        <v>16859</v>
      </c>
    </row>
    <row r="590" spans="1:2" x14ac:dyDescent="0.25">
      <c r="A590" s="57">
        <v>12141723</v>
      </c>
      <c r="B590" s="58" t="s">
        <v>13173</v>
      </c>
    </row>
    <row r="591" spans="1:2" x14ac:dyDescent="0.25">
      <c r="A591" s="57">
        <v>12141724</v>
      </c>
      <c r="B591" s="58" t="s">
        <v>7472</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12491</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5190</v>
      </c>
    </row>
    <row r="605" spans="1:2" x14ac:dyDescent="0.25">
      <c r="A605" s="57">
        <v>12141738</v>
      </c>
      <c r="B605" s="58" t="s">
        <v>9396</v>
      </c>
    </row>
    <row r="606" spans="1:2" x14ac:dyDescent="0.25">
      <c r="A606" s="57">
        <v>12141739</v>
      </c>
      <c r="B606" s="58" t="s">
        <v>13386</v>
      </c>
    </row>
    <row r="607" spans="1:2" x14ac:dyDescent="0.25">
      <c r="A607" s="57">
        <v>12141740</v>
      </c>
      <c r="B607" s="58" t="s">
        <v>5923</v>
      </c>
    </row>
    <row r="608" spans="1:2" x14ac:dyDescent="0.25">
      <c r="A608" s="57">
        <v>12141741</v>
      </c>
      <c r="B608" s="58" t="s">
        <v>4894</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11207</v>
      </c>
    </row>
    <row r="614" spans="1:2" x14ac:dyDescent="0.25">
      <c r="A614" s="57">
        <v>12141747</v>
      </c>
      <c r="B614" s="58" t="s">
        <v>4506</v>
      </c>
    </row>
    <row r="615" spans="1:2" x14ac:dyDescent="0.25">
      <c r="A615" s="57">
        <v>12141748</v>
      </c>
      <c r="B615" s="58" t="s">
        <v>13205</v>
      </c>
    </row>
    <row r="616" spans="1:2" x14ac:dyDescent="0.25">
      <c r="A616" s="57">
        <v>12141749</v>
      </c>
      <c r="B616" s="58" t="s">
        <v>17039</v>
      </c>
    </row>
    <row r="617" spans="1:2" x14ac:dyDescent="0.25">
      <c r="A617" s="57">
        <v>12141750</v>
      </c>
      <c r="B617" s="58" t="s">
        <v>7790</v>
      </c>
    </row>
    <row r="618" spans="1:2" x14ac:dyDescent="0.25">
      <c r="A618" s="57">
        <v>12141751</v>
      </c>
      <c r="B618" s="58" t="s">
        <v>10467</v>
      </c>
    </row>
    <row r="619" spans="1:2" x14ac:dyDescent="0.25">
      <c r="A619" s="57">
        <v>12141752</v>
      </c>
      <c r="B619" s="58" t="s">
        <v>1238</v>
      </c>
    </row>
    <row r="620" spans="1:2" x14ac:dyDescent="0.25">
      <c r="A620" s="57">
        <v>12141753</v>
      </c>
      <c r="B620" s="58" t="s">
        <v>4515</v>
      </c>
    </row>
    <row r="621" spans="1:2" x14ac:dyDescent="0.25">
      <c r="A621" s="57">
        <v>12141754</v>
      </c>
      <c r="B621" s="58" t="s">
        <v>7422</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4594</v>
      </c>
    </row>
    <row r="632" spans="1:2" x14ac:dyDescent="0.25">
      <c r="A632" s="57">
        <v>12141805</v>
      </c>
      <c r="B632" s="58" t="s">
        <v>18199</v>
      </c>
    </row>
    <row r="633" spans="1:2" x14ac:dyDescent="0.25">
      <c r="A633" s="57">
        <v>12141806</v>
      </c>
      <c r="B633" s="58" t="s">
        <v>5153</v>
      </c>
    </row>
    <row r="634" spans="1:2" x14ac:dyDescent="0.25">
      <c r="A634" s="57">
        <v>12141901</v>
      </c>
      <c r="B634" s="58" t="s">
        <v>6805</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4207</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13044</v>
      </c>
    </row>
    <row r="655" spans="1:2" x14ac:dyDescent="0.25">
      <c r="A655" s="57">
        <v>12142006</v>
      </c>
      <c r="B655" s="58" t="s">
        <v>8059</v>
      </c>
    </row>
    <row r="656" spans="1:2" x14ac:dyDescent="0.25">
      <c r="A656" s="57">
        <v>12142101</v>
      </c>
      <c r="B656" s="58" t="s">
        <v>9495</v>
      </c>
    </row>
    <row r="657" spans="1:2" x14ac:dyDescent="0.25">
      <c r="A657" s="57">
        <v>12142102</v>
      </c>
      <c r="B657" s="58" t="s">
        <v>17121</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15386</v>
      </c>
    </row>
    <row r="662" spans="1:2" x14ac:dyDescent="0.25">
      <c r="A662" s="57">
        <v>12142201</v>
      </c>
      <c r="B662" s="58" t="s">
        <v>5386</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5362</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7763</v>
      </c>
    </row>
    <row r="672" spans="1:2" x14ac:dyDescent="0.25">
      <c r="A672" s="57">
        <v>12161503</v>
      </c>
      <c r="B672" s="58" t="s">
        <v>9490</v>
      </c>
    </row>
    <row r="673" spans="1:2" x14ac:dyDescent="0.25">
      <c r="A673" s="57">
        <v>12161504</v>
      </c>
      <c r="B673" s="58" t="s">
        <v>12819</v>
      </c>
    </row>
    <row r="674" spans="1:2" x14ac:dyDescent="0.25">
      <c r="A674" s="57">
        <v>12161505</v>
      </c>
      <c r="B674" s="58" t="s">
        <v>16328</v>
      </c>
    </row>
    <row r="675" spans="1:2" x14ac:dyDescent="0.25">
      <c r="A675" s="57">
        <v>12161506</v>
      </c>
      <c r="B675" s="58" t="s">
        <v>16463</v>
      </c>
    </row>
    <row r="676" spans="1:2" x14ac:dyDescent="0.25">
      <c r="A676" s="57">
        <v>12161507</v>
      </c>
      <c r="B676" s="58" t="s">
        <v>12732</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12049</v>
      </c>
    </row>
    <row r="681" spans="1:2" x14ac:dyDescent="0.25">
      <c r="A681" s="57">
        <v>12161701</v>
      </c>
      <c r="B681" s="58" t="s">
        <v>5229</v>
      </c>
    </row>
    <row r="682" spans="1:2" x14ac:dyDescent="0.25">
      <c r="A682" s="57">
        <v>12161702</v>
      </c>
      <c r="B682" s="58" t="s">
        <v>5436</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15104</v>
      </c>
    </row>
    <row r="688" spans="1:2" x14ac:dyDescent="0.25">
      <c r="A688" s="57">
        <v>12161802</v>
      </c>
      <c r="B688" s="58" t="s">
        <v>4219</v>
      </c>
    </row>
    <row r="689" spans="1:2" x14ac:dyDescent="0.25">
      <c r="A689" s="57">
        <v>12161803</v>
      </c>
      <c r="B689" s="58" t="s">
        <v>9866</v>
      </c>
    </row>
    <row r="690" spans="1:2" x14ac:dyDescent="0.25">
      <c r="A690" s="57">
        <v>12161804</v>
      </c>
      <c r="B690" s="58" t="s">
        <v>2086</v>
      </c>
    </row>
    <row r="691" spans="1:2" x14ac:dyDescent="0.25">
      <c r="A691" s="57">
        <v>12161805</v>
      </c>
      <c r="B691" s="58" t="s">
        <v>7283</v>
      </c>
    </row>
    <row r="692" spans="1:2" x14ac:dyDescent="0.25">
      <c r="A692" s="57">
        <v>12161806</v>
      </c>
      <c r="B692" s="58" t="s">
        <v>4715</v>
      </c>
    </row>
    <row r="693" spans="1:2" x14ac:dyDescent="0.25">
      <c r="A693" s="57">
        <v>12161807</v>
      </c>
      <c r="B693" s="58" t="s">
        <v>159</v>
      </c>
    </row>
    <row r="694" spans="1:2" x14ac:dyDescent="0.25">
      <c r="A694" s="57">
        <v>12161808</v>
      </c>
      <c r="B694" s="58" t="s">
        <v>12054</v>
      </c>
    </row>
    <row r="695" spans="1:2" x14ac:dyDescent="0.25">
      <c r="A695" s="57">
        <v>12161901</v>
      </c>
      <c r="B695" s="58" t="s">
        <v>17313</v>
      </c>
    </row>
    <row r="696" spans="1:2" x14ac:dyDescent="0.25">
      <c r="A696" s="57">
        <v>12161902</v>
      </c>
      <c r="B696" s="58" t="s">
        <v>5209</v>
      </c>
    </row>
    <row r="697" spans="1:2" x14ac:dyDescent="0.25">
      <c r="A697" s="57">
        <v>12161903</v>
      </c>
      <c r="B697" s="58" t="s">
        <v>8514</v>
      </c>
    </row>
    <row r="698" spans="1:2" x14ac:dyDescent="0.25">
      <c r="A698" s="57">
        <v>12161904</v>
      </c>
      <c r="B698" s="58" t="s">
        <v>17439</v>
      </c>
    </row>
    <row r="699" spans="1:2" x14ac:dyDescent="0.25">
      <c r="A699" s="57">
        <v>12161905</v>
      </c>
      <c r="B699" s="58" t="s">
        <v>13766</v>
      </c>
    </row>
    <row r="700" spans="1:2" x14ac:dyDescent="0.25">
      <c r="A700" s="57">
        <v>12161906</v>
      </c>
      <c r="B700" s="58" t="s">
        <v>12648</v>
      </c>
    </row>
    <row r="701" spans="1:2" x14ac:dyDescent="0.25">
      <c r="A701" s="57">
        <v>12161907</v>
      </c>
      <c r="B701" s="58" t="s">
        <v>10815</v>
      </c>
    </row>
    <row r="702" spans="1:2" x14ac:dyDescent="0.25">
      <c r="A702" s="57">
        <v>12162002</v>
      </c>
      <c r="B702" s="58" t="s">
        <v>6865</v>
      </c>
    </row>
    <row r="703" spans="1:2" x14ac:dyDescent="0.25">
      <c r="A703" s="57">
        <v>12162003</v>
      </c>
      <c r="B703" s="58" t="s">
        <v>16335</v>
      </c>
    </row>
    <row r="704" spans="1:2" x14ac:dyDescent="0.25">
      <c r="A704" s="57">
        <v>12162004</v>
      </c>
      <c r="B704" s="58" t="s">
        <v>8096</v>
      </c>
    </row>
    <row r="705" spans="1:2" x14ac:dyDescent="0.25">
      <c r="A705" s="57">
        <v>12162005</v>
      </c>
      <c r="B705" s="58" t="s">
        <v>249</v>
      </c>
    </row>
    <row r="706" spans="1:2" x14ac:dyDescent="0.25">
      <c r="A706" s="57">
        <v>12162101</v>
      </c>
      <c r="B706" s="58" t="s">
        <v>7085</v>
      </c>
    </row>
    <row r="707" spans="1:2" x14ac:dyDescent="0.25">
      <c r="A707" s="57">
        <v>12162201</v>
      </c>
      <c r="B707" s="58" t="s">
        <v>11144</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11635</v>
      </c>
    </row>
    <row r="714" spans="1:2" x14ac:dyDescent="0.25">
      <c r="A714" s="57">
        <v>12162208</v>
      </c>
      <c r="B714" s="58" t="s">
        <v>14755</v>
      </c>
    </row>
    <row r="715" spans="1:2" x14ac:dyDescent="0.25">
      <c r="A715" s="57">
        <v>12162209</v>
      </c>
      <c r="B715" s="58" t="s">
        <v>7948</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15150</v>
      </c>
    </row>
    <row r="720" spans="1:2" x14ac:dyDescent="0.25">
      <c r="A720" s="57">
        <v>12162302</v>
      </c>
      <c r="B720" s="58" t="s">
        <v>6233</v>
      </c>
    </row>
    <row r="721" spans="1:2" x14ac:dyDescent="0.25">
      <c r="A721" s="57">
        <v>12162303</v>
      </c>
      <c r="B721" s="58" t="s">
        <v>9535</v>
      </c>
    </row>
    <row r="722" spans="1:2" x14ac:dyDescent="0.25">
      <c r="A722" s="57">
        <v>12162401</v>
      </c>
      <c r="B722" s="58" t="s">
        <v>18504</v>
      </c>
    </row>
    <row r="723" spans="1:2" x14ac:dyDescent="0.25">
      <c r="A723" s="57">
        <v>12162402</v>
      </c>
      <c r="B723" s="58" t="s">
        <v>5249</v>
      </c>
    </row>
    <row r="724" spans="1:2" x14ac:dyDescent="0.25">
      <c r="A724" s="57">
        <v>12162501</v>
      </c>
      <c r="B724" s="58" t="s">
        <v>13790</v>
      </c>
    </row>
    <row r="725" spans="1:2" x14ac:dyDescent="0.25">
      <c r="A725" s="57">
        <v>12162502</v>
      </c>
      <c r="B725" s="58" t="s">
        <v>10635</v>
      </c>
    </row>
    <row r="726" spans="1:2" x14ac:dyDescent="0.25">
      <c r="A726" s="57">
        <v>12162503</v>
      </c>
      <c r="B726" s="58" t="s">
        <v>18275</v>
      </c>
    </row>
    <row r="727" spans="1:2" x14ac:dyDescent="0.25">
      <c r="A727" s="57">
        <v>12162601</v>
      </c>
      <c r="B727" s="58" t="s">
        <v>8362</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4770</v>
      </c>
    </row>
    <row r="735" spans="1:2" x14ac:dyDescent="0.25">
      <c r="A735" s="57">
        <v>12162903</v>
      </c>
      <c r="B735" s="58" t="s">
        <v>824</v>
      </c>
    </row>
    <row r="736" spans="1:2" x14ac:dyDescent="0.25">
      <c r="A736" s="57">
        <v>12163001</v>
      </c>
      <c r="B736" s="58" t="s">
        <v>14821</v>
      </c>
    </row>
    <row r="737" spans="1:2" x14ac:dyDescent="0.25">
      <c r="A737" s="57">
        <v>12163101</v>
      </c>
      <c r="B737" s="58" t="s">
        <v>6091</v>
      </c>
    </row>
    <row r="738" spans="1:2" x14ac:dyDescent="0.25">
      <c r="A738" s="57">
        <v>12163201</v>
      </c>
      <c r="B738" s="58" t="s">
        <v>3241</v>
      </c>
    </row>
    <row r="739" spans="1:2" x14ac:dyDescent="0.25">
      <c r="A739" s="57">
        <v>12163301</v>
      </c>
      <c r="B739" s="58" t="s">
        <v>4904</v>
      </c>
    </row>
    <row r="740" spans="1:2" x14ac:dyDescent="0.25">
      <c r="A740" s="57">
        <v>12163401</v>
      </c>
      <c r="B740" s="58" t="s">
        <v>9707</v>
      </c>
    </row>
    <row r="741" spans="1:2" x14ac:dyDescent="0.25">
      <c r="A741" s="57">
        <v>12163501</v>
      </c>
      <c r="B741" s="58" t="s">
        <v>7478</v>
      </c>
    </row>
    <row r="742" spans="1:2" x14ac:dyDescent="0.25">
      <c r="A742" s="57">
        <v>12163601</v>
      </c>
      <c r="B742" s="58" t="s">
        <v>14132</v>
      </c>
    </row>
    <row r="743" spans="1:2" x14ac:dyDescent="0.25">
      <c r="A743" s="57">
        <v>12163602</v>
      </c>
      <c r="B743" s="58" t="s">
        <v>11156</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9338</v>
      </c>
    </row>
    <row r="751" spans="1:2" x14ac:dyDescent="0.25">
      <c r="A751" s="57">
        <v>12164102</v>
      </c>
      <c r="B751" s="58" t="s">
        <v>13005</v>
      </c>
    </row>
    <row r="752" spans="1:2" x14ac:dyDescent="0.25">
      <c r="A752" s="57">
        <v>12164201</v>
      </c>
      <c r="B752" s="58" t="s">
        <v>6809</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12501</v>
      </c>
    </row>
    <row r="761" spans="1:2" x14ac:dyDescent="0.25">
      <c r="A761" s="57">
        <v>12171503</v>
      </c>
      <c r="B761" s="58" t="s">
        <v>5607</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5912</v>
      </c>
    </row>
    <row r="767" spans="1:2" x14ac:dyDescent="0.25">
      <c r="A767" s="57">
        <v>12171604</v>
      </c>
      <c r="B767" s="58" t="s">
        <v>4763</v>
      </c>
    </row>
    <row r="768" spans="1:2" x14ac:dyDescent="0.25">
      <c r="A768" s="57">
        <v>12171605</v>
      </c>
      <c r="B768" s="58" t="s">
        <v>7752</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9229</v>
      </c>
    </row>
    <row r="777" spans="1:2" x14ac:dyDescent="0.25">
      <c r="A777" s="57">
        <v>12181602</v>
      </c>
      <c r="B777" s="58" t="s">
        <v>16069</v>
      </c>
    </row>
    <row r="778" spans="1:2" x14ac:dyDescent="0.25">
      <c r="A778" s="57">
        <v>12191501</v>
      </c>
      <c r="B778" s="58" t="s">
        <v>7665</v>
      </c>
    </row>
    <row r="779" spans="1:2" x14ac:dyDescent="0.25">
      <c r="A779" s="57">
        <v>12191502</v>
      </c>
      <c r="B779" s="58" t="s">
        <v>3927</v>
      </c>
    </row>
    <row r="780" spans="1:2" x14ac:dyDescent="0.25">
      <c r="A780" s="57">
        <v>12191503</v>
      </c>
      <c r="B780" s="58" t="s">
        <v>2677</v>
      </c>
    </row>
    <row r="781" spans="1:2" x14ac:dyDescent="0.25">
      <c r="A781" s="57">
        <v>12191504</v>
      </c>
      <c r="B781" s="58" t="s">
        <v>9466</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7550</v>
      </c>
    </row>
    <row r="791" spans="1:2" x14ac:dyDescent="0.25">
      <c r="A791" s="57">
        <v>12352104</v>
      </c>
      <c r="B791" s="58" t="s">
        <v>17066</v>
      </c>
    </row>
    <row r="792" spans="1:2" x14ac:dyDescent="0.25">
      <c r="A792" s="57">
        <v>12352105</v>
      </c>
      <c r="B792" s="58" t="s">
        <v>8106</v>
      </c>
    </row>
    <row r="793" spans="1:2" x14ac:dyDescent="0.25">
      <c r="A793" s="57">
        <v>12352106</v>
      </c>
      <c r="B793" s="58" t="s">
        <v>3158</v>
      </c>
    </row>
    <row r="794" spans="1:2" x14ac:dyDescent="0.25">
      <c r="A794" s="57">
        <v>12352107</v>
      </c>
      <c r="B794" s="58" t="s">
        <v>6267</v>
      </c>
    </row>
    <row r="795" spans="1:2" x14ac:dyDescent="0.25">
      <c r="A795" s="57">
        <v>12352108</v>
      </c>
      <c r="B795" s="58" t="s">
        <v>12225</v>
      </c>
    </row>
    <row r="796" spans="1:2" x14ac:dyDescent="0.25">
      <c r="A796" s="57">
        <v>12352111</v>
      </c>
      <c r="B796" s="58" t="s">
        <v>8055</v>
      </c>
    </row>
    <row r="797" spans="1:2" x14ac:dyDescent="0.25">
      <c r="A797" s="57">
        <v>12352112</v>
      </c>
      <c r="B797" s="58" t="s">
        <v>12225</v>
      </c>
    </row>
    <row r="798" spans="1:2" x14ac:dyDescent="0.25">
      <c r="A798" s="57">
        <v>12352113</v>
      </c>
      <c r="B798" s="58" t="s">
        <v>18634</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11646</v>
      </c>
    </row>
    <row r="806" spans="1:2" x14ac:dyDescent="0.25">
      <c r="A806" s="57">
        <v>12352121</v>
      </c>
      <c r="B806" s="58" t="s">
        <v>10785</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5530</v>
      </c>
    </row>
    <row r="814" spans="1:2" x14ac:dyDescent="0.25">
      <c r="A814" s="57">
        <v>12352130</v>
      </c>
      <c r="B814" s="58" t="s">
        <v>15025</v>
      </c>
    </row>
    <row r="815" spans="1:2" x14ac:dyDescent="0.25">
      <c r="A815" s="57">
        <v>12352201</v>
      </c>
      <c r="B815" s="58" t="s">
        <v>5144</v>
      </c>
    </row>
    <row r="816" spans="1:2" x14ac:dyDescent="0.25">
      <c r="A816" s="57">
        <v>12352202</v>
      </c>
      <c r="B816" s="58" t="s">
        <v>937</v>
      </c>
    </row>
    <row r="817" spans="1:2" x14ac:dyDescent="0.25">
      <c r="A817" s="57">
        <v>12352203</v>
      </c>
      <c r="B817" s="58" t="s">
        <v>5560</v>
      </c>
    </row>
    <row r="818" spans="1:2" x14ac:dyDescent="0.25">
      <c r="A818" s="57">
        <v>12352204</v>
      </c>
      <c r="B818" s="58" t="s">
        <v>4554</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5003</v>
      </c>
    </row>
    <row r="824" spans="1:2" x14ac:dyDescent="0.25">
      <c r="A824" s="57">
        <v>12352210</v>
      </c>
      <c r="B824" s="58" t="s">
        <v>5774</v>
      </c>
    </row>
    <row r="825" spans="1:2" x14ac:dyDescent="0.25">
      <c r="A825" s="57">
        <v>12352211</v>
      </c>
      <c r="B825" s="58" t="s">
        <v>16405</v>
      </c>
    </row>
    <row r="826" spans="1:2" x14ac:dyDescent="0.25">
      <c r="A826" s="57">
        <v>12352212</v>
      </c>
      <c r="B826" s="58" t="s">
        <v>11714</v>
      </c>
    </row>
    <row r="827" spans="1:2" x14ac:dyDescent="0.25">
      <c r="A827" s="57">
        <v>12352301</v>
      </c>
      <c r="B827" s="58" t="s">
        <v>4347</v>
      </c>
    </row>
    <row r="828" spans="1:2" x14ac:dyDescent="0.25">
      <c r="A828" s="57">
        <v>12352302</v>
      </c>
      <c r="B828" s="58" t="s">
        <v>7642</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12568</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8977</v>
      </c>
    </row>
    <row r="838" spans="1:2" x14ac:dyDescent="0.25">
      <c r="A838" s="57">
        <v>12352312</v>
      </c>
      <c r="B838" s="58" t="s">
        <v>4790</v>
      </c>
    </row>
    <row r="839" spans="1:2" x14ac:dyDescent="0.25">
      <c r="A839" s="57">
        <v>12352401</v>
      </c>
      <c r="B839" s="58" t="s">
        <v>12641</v>
      </c>
    </row>
    <row r="840" spans="1:2" x14ac:dyDescent="0.25">
      <c r="A840" s="57">
        <v>12352402</v>
      </c>
      <c r="B840" s="58" t="s">
        <v>6675</v>
      </c>
    </row>
    <row r="841" spans="1:2" x14ac:dyDescent="0.25">
      <c r="A841" s="57">
        <v>12352501</v>
      </c>
      <c r="B841" s="58" t="s">
        <v>5000</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11114</v>
      </c>
    </row>
    <row r="846" spans="1:2" x14ac:dyDescent="0.25">
      <c r="A846" s="57">
        <v>13101503</v>
      </c>
      <c r="B846" s="58" t="s">
        <v>397</v>
      </c>
    </row>
    <row r="847" spans="1:2" x14ac:dyDescent="0.25">
      <c r="A847" s="57">
        <v>13101504</v>
      </c>
      <c r="B847" s="58" t="s">
        <v>15014</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5251</v>
      </c>
    </row>
    <row r="852" spans="1:2" x14ac:dyDescent="0.25">
      <c r="A852" s="57">
        <v>13101604</v>
      </c>
      <c r="B852" s="58" t="s">
        <v>18157</v>
      </c>
    </row>
    <row r="853" spans="1:2" x14ac:dyDescent="0.25">
      <c r="A853" s="57">
        <v>13101605</v>
      </c>
      <c r="B853" s="58" t="s">
        <v>5497</v>
      </c>
    </row>
    <row r="854" spans="1:2" x14ac:dyDescent="0.25">
      <c r="A854" s="57">
        <v>13101606</v>
      </c>
      <c r="B854" s="58" t="s">
        <v>6707</v>
      </c>
    </row>
    <row r="855" spans="1:2" x14ac:dyDescent="0.25">
      <c r="A855" s="57">
        <v>13101607</v>
      </c>
      <c r="B855" s="58" t="s">
        <v>9488</v>
      </c>
    </row>
    <row r="856" spans="1:2" x14ac:dyDescent="0.25">
      <c r="A856" s="57">
        <v>13101701</v>
      </c>
      <c r="B856" s="58" t="s">
        <v>7126</v>
      </c>
    </row>
    <row r="857" spans="1:2" x14ac:dyDescent="0.25">
      <c r="A857" s="57">
        <v>13101702</v>
      </c>
      <c r="B857" s="58" t="s">
        <v>18141</v>
      </c>
    </row>
    <row r="858" spans="1:2" x14ac:dyDescent="0.25">
      <c r="A858" s="57">
        <v>13101703</v>
      </c>
      <c r="B858" s="58" t="s">
        <v>13158</v>
      </c>
    </row>
    <row r="859" spans="1:2" x14ac:dyDescent="0.25">
      <c r="A859" s="57">
        <v>13101704</v>
      </c>
      <c r="B859" s="58" t="s">
        <v>14941</v>
      </c>
    </row>
    <row r="860" spans="1:2" x14ac:dyDescent="0.25">
      <c r="A860" s="57">
        <v>13101705</v>
      </c>
      <c r="B860" s="58" t="s">
        <v>12699</v>
      </c>
    </row>
    <row r="861" spans="1:2" x14ac:dyDescent="0.25">
      <c r="A861" s="57">
        <v>13101706</v>
      </c>
      <c r="B861" s="58" t="s">
        <v>9281</v>
      </c>
    </row>
    <row r="862" spans="1:2" x14ac:dyDescent="0.25">
      <c r="A862" s="57">
        <v>13101707</v>
      </c>
      <c r="B862" s="58" t="s">
        <v>7033</v>
      </c>
    </row>
    <row r="863" spans="1:2" x14ac:dyDescent="0.25">
      <c r="A863" s="57">
        <v>13101708</v>
      </c>
      <c r="B863" s="58" t="s">
        <v>10898</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9119</v>
      </c>
    </row>
    <row r="871" spans="1:2" x14ac:dyDescent="0.25">
      <c r="A871" s="57">
        <v>13101716</v>
      </c>
      <c r="B871" s="58" t="s">
        <v>18519</v>
      </c>
    </row>
    <row r="872" spans="1:2" x14ac:dyDescent="0.25">
      <c r="A872" s="57">
        <v>13101717</v>
      </c>
      <c r="B872" s="58" t="s">
        <v>4724</v>
      </c>
    </row>
    <row r="873" spans="1:2" x14ac:dyDescent="0.25">
      <c r="A873" s="57">
        <v>13101718</v>
      </c>
      <c r="B873" s="58" t="s">
        <v>10149</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15614</v>
      </c>
    </row>
    <row r="878" spans="1:2" x14ac:dyDescent="0.25">
      <c r="A878" s="57">
        <v>13101723</v>
      </c>
      <c r="B878" s="58" t="s">
        <v>1572</v>
      </c>
    </row>
    <row r="879" spans="1:2" x14ac:dyDescent="0.25">
      <c r="A879" s="57">
        <v>13101724</v>
      </c>
      <c r="B879" s="58" t="s">
        <v>14646</v>
      </c>
    </row>
    <row r="880" spans="1:2" x14ac:dyDescent="0.25">
      <c r="A880" s="57">
        <v>13101902</v>
      </c>
      <c r="B880" s="58" t="s">
        <v>10991</v>
      </c>
    </row>
    <row r="881" spans="1:2" x14ac:dyDescent="0.25">
      <c r="A881" s="57">
        <v>13101903</v>
      </c>
      <c r="B881" s="58" t="s">
        <v>18529</v>
      </c>
    </row>
    <row r="882" spans="1:2" x14ac:dyDescent="0.25">
      <c r="A882" s="57">
        <v>13101904</v>
      </c>
      <c r="B882" s="58" t="s">
        <v>17567</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11747</v>
      </c>
    </row>
    <row r="893" spans="1:2" x14ac:dyDescent="0.25">
      <c r="A893" s="57">
        <v>13102011</v>
      </c>
      <c r="B893" s="58" t="s">
        <v>17015</v>
      </c>
    </row>
    <row r="894" spans="1:2" x14ac:dyDescent="0.25">
      <c r="A894" s="57">
        <v>13102012</v>
      </c>
      <c r="B894" s="58" t="s">
        <v>15146</v>
      </c>
    </row>
    <row r="895" spans="1:2" x14ac:dyDescent="0.25">
      <c r="A895" s="57">
        <v>13102013</v>
      </c>
      <c r="B895" s="58" t="s">
        <v>5720</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7809</v>
      </c>
    </row>
    <row r="900" spans="1:2" x14ac:dyDescent="0.25">
      <c r="A900" s="57">
        <v>13102018</v>
      </c>
      <c r="B900" s="58" t="s">
        <v>17102</v>
      </c>
    </row>
    <row r="901" spans="1:2" x14ac:dyDescent="0.25">
      <c r="A901" s="57">
        <v>13102019</v>
      </c>
      <c r="B901" s="58" t="s">
        <v>10072</v>
      </c>
    </row>
    <row r="902" spans="1:2" x14ac:dyDescent="0.25">
      <c r="A902" s="57">
        <v>13102020</v>
      </c>
      <c r="B902" s="58" t="s">
        <v>2458</v>
      </c>
    </row>
    <row r="903" spans="1:2" x14ac:dyDescent="0.25">
      <c r="A903" s="57">
        <v>13102021</v>
      </c>
      <c r="B903" s="58" t="s">
        <v>8373</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15163</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8028</v>
      </c>
    </row>
    <row r="915" spans="1:2" x14ac:dyDescent="0.25">
      <c r="A915" s="57">
        <v>13111002</v>
      </c>
      <c r="B915" s="58" t="s">
        <v>4529</v>
      </c>
    </row>
    <row r="916" spans="1:2" x14ac:dyDescent="0.25">
      <c r="A916" s="57">
        <v>13111003</v>
      </c>
      <c r="B916" s="58" t="s">
        <v>15585</v>
      </c>
    </row>
    <row r="917" spans="1:2" x14ac:dyDescent="0.25">
      <c r="A917" s="57">
        <v>13111004</v>
      </c>
      <c r="B917" s="58" t="s">
        <v>7628</v>
      </c>
    </row>
    <row r="918" spans="1:2" x14ac:dyDescent="0.25">
      <c r="A918" s="57">
        <v>13111005</v>
      </c>
      <c r="B918" s="58" t="s">
        <v>12646</v>
      </c>
    </row>
    <row r="919" spans="1:2" x14ac:dyDescent="0.25">
      <c r="A919" s="57">
        <v>13111006</v>
      </c>
      <c r="B919" s="58" t="s">
        <v>6954</v>
      </c>
    </row>
    <row r="920" spans="1:2" x14ac:dyDescent="0.25">
      <c r="A920" s="57">
        <v>13111007</v>
      </c>
      <c r="B920" s="58" t="s">
        <v>8338</v>
      </c>
    </row>
    <row r="921" spans="1:2" x14ac:dyDescent="0.25">
      <c r="A921" s="57">
        <v>13111008</v>
      </c>
      <c r="B921" s="58" t="s">
        <v>12391</v>
      </c>
    </row>
    <row r="922" spans="1:2" x14ac:dyDescent="0.25">
      <c r="A922" s="57">
        <v>13111009</v>
      </c>
      <c r="B922" s="58" t="s">
        <v>10318</v>
      </c>
    </row>
    <row r="923" spans="1:2" x14ac:dyDescent="0.25">
      <c r="A923" s="57">
        <v>13111010</v>
      </c>
      <c r="B923" s="58" t="s">
        <v>15415</v>
      </c>
    </row>
    <row r="924" spans="1:2" x14ac:dyDescent="0.25">
      <c r="A924" s="57">
        <v>13111011</v>
      </c>
      <c r="B924" s="58" t="s">
        <v>9102</v>
      </c>
    </row>
    <row r="925" spans="1:2" x14ac:dyDescent="0.25">
      <c r="A925" s="57">
        <v>13111012</v>
      </c>
      <c r="B925" s="58" t="s">
        <v>10709</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15154</v>
      </c>
    </row>
    <row r="930" spans="1:2" x14ac:dyDescent="0.25">
      <c r="A930" s="57">
        <v>13111017</v>
      </c>
      <c r="B930" s="58" t="s">
        <v>11110</v>
      </c>
    </row>
    <row r="931" spans="1:2" x14ac:dyDescent="0.25">
      <c r="A931" s="57">
        <v>13111018</v>
      </c>
      <c r="B931" s="58" t="s">
        <v>13775</v>
      </c>
    </row>
    <row r="932" spans="1:2" x14ac:dyDescent="0.25">
      <c r="A932" s="57">
        <v>13111019</v>
      </c>
      <c r="B932" s="58" t="s">
        <v>1378</v>
      </c>
    </row>
    <row r="933" spans="1:2" x14ac:dyDescent="0.25">
      <c r="A933" s="57">
        <v>13111020</v>
      </c>
      <c r="B933" s="58" t="s">
        <v>4288</v>
      </c>
    </row>
    <row r="934" spans="1:2" x14ac:dyDescent="0.25">
      <c r="A934" s="57">
        <v>13111021</v>
      </c>
      <c r="B934" s="58" t="s">
        <v>12510</v>
      </c>
    </row>
    <row r="935" spans="1:2" x14ac:dyDescent="0.25">
      <c r="A935" s="57">
        <v>13111022</v>
      </c>
      <c r="B935" s="58" t="s">
        <v>12651</v>
      </c>
    </row>
    <row r="936" spans="1:2" x14ac:dyDescent="0.25">
      <c r="A936" s="57">
        <v>13111023</v>
      </c>
      <c r="B936" s="58" t="s">
        <v>17236</v>
      </c>
    </row>
    <row r="937" spans="1:2" x14ac:dyDescent="0.25">
      <c r="A937" s="57">
        <v>13111024</v>
      </c>
      <c r="B937" s="58" t="s">
        <v>15066</v>
      </c>
    </row>
    <row r="938" spans="1:2" x14ac:dyDescent="0.25">
      <c r="A938" s="57">
        <v>13111025</v>
      </c>
      <c r="B938" s="58" t="s">
        <v>2812</v>
      </c>
    </row>
    <row r="939" spans="1:2" x14ac:dyDescent="0.25">
      <c r="A939" s="57">
        <v>13111026</v>
      </c>
      <c r="B939" s="58" t="s">
        <v>12946</v>
      </c>
    </row>
    <row r="940" spans="1:2" x14ac:dyDescent="0.25">
      <c r="A940" s="57">
        <v>13111027</v>
      </c>
      <c r="B940" s="58" t="s">
        <v>9210</v>
      </c>
    </row>
    <row r="941" spans="1:2" x14ac:dyDescent="0.25">
      <c r="A941" s="57">
        <v>13111028</v>
      </c>
      <c r="B941" s="58" t="s">
        <v>4016</v>
      </c>
    </row>
    <row r="942" spans="1:2" x14ac:dyDescent="0.25">
      <c r="A942" s="57">
        <v>13111029</v>
      </c>
      <c r="B942" s="58" t="s">
        <v>14475</v>
      </c>
    </row>
    <row r="943" spans="1:2" x14ac:dyDescent="0.25">
      <c r="A943" s="57">
        <v>13111030</v>
      </c>
      <c r="B943" s="58" t="s">
        <v>8000</v>
      </c>
    </row>
    <row r="944" spans="1:2" x14ac:dyDescent="0.25">
      <c r="A944" s="57">
        <v>13111031</v>
      </c>
      <c r="B944" s="58" t="s">
        <v>11632</v>
      </c>
    </row>
    <row r="945" spans="1:2" x14ac:dyDescent="0.25">
      <c r="A945" s="57">
        <v>13111032</v>
      </c>
      <c r="B945" s="58" t="s">
        <v>18333</v>
      </c>
    </row>
    <row r="946" spans="1:2" x14ac:dyDescent="0.25">
      <c r="A946" s="57">
        <v>13111033</v>
      </c>
      <c r="B946" s="58" t="s">
        <v>15410</v>
      </c>
    </row>
    <row r="947" spans="1:2" x14ac:dyDescent="0.25">
      <c r="A947" s="57">
        <v>13111034</v>
      </c>
      <c r="B947" s="58" t="s">
        <v>12129</v>
      </c>
    </row>
    <row r="948" spans="1:2" x14ac:dyDescent="0.25">
      <c r="A948" s="57">
        <v>13111035</v>
      </c>
      <c r="B948" s="58" t="s">
        <v>1046</v>
      </c>
    </row>
    <row r="949" spans="1:2" x14ac:dyDescent="0.25">
      <c r="A949" s="57">
        <v>13111036</v>
      </c>
      <c r="B949" s="58" t="s">
        <v>8650</v>
      </c>
    </row>
    <row r="950" spans="1:2" x14ac:dyDescent="0.25">
      <c r="A950" s="57">
        <v>13111037</v>
      </c>
      <c r="B950" s="58" t="s">
        <v>6496</v>
      </c>
    </row>
    <row r="951" spans="1:2" x14ac:dyDescent="0.25">
      <c r="A951" s="57">
        <v>13111038</v>
      </c>
      <c r="B951" s="58" t="s">
        <v>12191</v>
      </c>
    </row>
    <row r="952" spans="1:2" x14ac:dyDescent="0.25">
      <c r="A952" s="57">
        <v>13111039</v>
      </c>
      <c r="B952" s="58" t="s">
        <v>16732</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16959</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8672</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16068</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4730</v>
      </c>
    </row>
    <row r="975" spans="1:2" x14ac:dyDescent="0.25">
      <c r="A975" s="57">
        <v>13111062</v>
      </c>
      <c r="B975" s="58" t="s">
        <v>18446</v>
      </c>
    </row>
    <row r="976" spans="1:2" x14ac:dyDescent="0.25">
      <c r="A976" s="57">
        <v>13111063</v>
      </c>
      <c r="B976" s="58" t="s">
        <v>11683</v>
      </c>
    </row>
    <row r="977" spans="1:2" x14ac:dyDescent="0.25">
      <c r="A977" s="57">
        <v>13111064</v>
      </c>
      <c r="B977" s="58" t="s">
        <v>5423</v>
      </c>
    </row>
    <row r="978" spans="1:2" x14ac:dyDescent="0.25">
      <c r="A978" s="57">
        <v>13111065</v>
      </c>
      <c r="B978" s="58" t="s">
        <v>9471</v>
      </c>
    </row>
    <row r="979" spans="1:2" x14ac:dyDescent="0.25">
      <c r="A979" s="57">
        <v>13111066</v>
      </c>
      <c r="B979" s="58" t="s">
        <v>2297</v>
      </c>
    </row>
    <row r="980" spans="1:2" x14ac:dyDescent="0.25">
      <c r="A980" s="57">
        <v>13111101</v>
      </c>
      <c r="B980" s="58" t="s">
        <v>9116</v>
      </c>
    </row>
    <row r="981" spans="1:2" x14ac:dyDescent="0.25">
      <c r="A981" s="57">
        <v>13111102</v>
      </c>
      <c r="B981" s="58" t="s">
        <v>5364</v>
      </c>
    </row>
    <row r="982" spans="1:2" x14ac:dyDescent="0.25">
      <c r="A982" s="57">
        <v>13111103</v>
      </c>
      <c r="B982" s="58" t="s">
        <v>5880</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4667</v>
      </c>
    </row>
    <row r="989" spans="1:2" x14ac:dyDescent="0.25">
      <c r="A989" s="57">
        <v>13111207</v>
      </c>
      <c r="B989" s="58" t="s">
        <v>8799</v>
      </c>
    </row>
    <row r="990" spans="1:2" x14ac:dyDescent="0.25">
      <c r="A990" s="57">
        <v>13111208</v>
      </c>
      <c r="B990" s="58" t="s">
        <v>17058</v>
      </c>
    </row>
    <row r="991" spans="1:2" x14ac:dyDescent="0.25">
      <c r="A991" s="57">
        <v>13111209</v>
      </c>
      <c r="B991" s="58" t="s">
        <v>701</v>
      </c>
    </row>
    <row r="992" spans="1:2" x14ac:dyDescent="0.25">
      <c r="A992" s="57">
        <v>13111210</v>
      </c>
      <c r="B992" s="58" t="s">
        <v>5404</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6046</v>
      </c>
    </row>
    <row r="998" spans="1:2" x14ac:dyDescent="0.25">
      <c r="A998" s="57">
        <v>13111216</v>
      </c>
      <c r="B998" s="58" t="s">
        <v>15809</v>
      </c>
    </row>
    <row r="999" spans="1:2" x14ac:dyDescent="0.25">
      <c r="A999" s="57">
        <v>13111217</v>
      </c>
      <c r="B999" s="58" t="s">
        <v>29</v>
      </c>
    </row>
    <row r="1000" spans="1:2" x14ac:dyDescent="0.25">
      <c r="A1000" s="57">
        <v>13111218</v>
      </c>
      <c r="B1000" s="58" t="s">
        <v>8056</v>
      </c>
    </row>
    <row r="1001" spans="1:2" x14ac:dyDescent="0.25">
      <c r="A1001" s="57">
        <v>13111219</v>
      </c>
      <c r="B1001" s="58" t="s">
        <v>4488</v>
      </c>
    </row>
    <row r="1002" spans="1:2" x14ac:dyDescent="0.25">
      <c r="A1002" s="57">
        <v>13111220</v>
      </c>
      <c r="B1002" s="58" t="s">
        <v>9389</v>
      </c>
    </row>
    <row r="1003" spans="1:2" x14ac:dyDescent="0.25">
      <c r="A1003" s="57">
        <v>13111301</v>
      </c>
      <c r="B1003" s="58" t="s">
        <v>7113</v>
      </c>
    </row>
    <row r="1004" spans="1:2" x14ac:dyDescent="0.25">
      <c r="A1004" s="57">
        <v>13111302</v>
      </c>
      <c r="B1004" s="58" t="s">
        <v>9113</v>
      </c>
    </row>
    <row r="1005" spans="1:2" x14ac:dyDescent="0.25">
      <c r="A1005" s="57">
        <v>13111303</v>
      </c>
      <c r="B1005" s="58" t="s">
        <v>10114</v>
      </c>
    </row>
    <row r="1006" spans="1:2" x14ac:dyDescent="0.25">
      <c r="A1006" s="57">
        <v>13111304</v>
      </c>
      <c r="B1006" s="58" t="s">
        <v>7909</v>
      </c>
    </row>
    <row r="1007" spans="1:2" x14ac:dyDescent="0.25">
      <c r="A1007" s="57">
        <v>13111305</v>
      </c>
      <c r="B1007" s="58" t="s">
        <v>14407</v>
      </c>
    </row>
    <row r="1008" spans="1:2" x14ac:dyDescent="0.25">
      <c r="A1008" s="57">
        <v>13111306</v>
      </c>
      <c r="B1008" s="58" t="s">
        <v>18179</v>
      </c>
    </row>
    <row r="1009" spans="1:2" x14ac:dyDescent="0.25">
      <c r="A1009" s="57">
        <v>13111307</v>
      </c>
      <c r="B1009" s="58" t="s">
        <v>16238</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14856</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11291</v>
      </c>
    </row>
    <row r="1022" spans="1:2" x14ac:dyDescent="0.25">
      <c r="A1022" s="57">
        <v>14111511</v>
      </c>
      <c r="B1022" s="58" t="s">
        <v>9434</v>
      </c>
    </row>
    <row r="1023" spans="1:2" x14ac:dyDescent="0.25">
      <c r="A1023" s="57">
        <v>14111512</v>
      </c>
      <c r="B1023" s="58" t="s">
        <v>13196</v>
      </c>
    </row>
    <row r="1024" spans="1:2" x14ac:dyDescent="0.25">
      <c r="A1024" s="57">
        <v>14111513</v>
      </c>
      <c r="B1024" s="58" t="s">
        <v>14716</v>
      </c>
    </row>
    <row r="1025" spans="1:2" x14ac:dyDescent="0.25">
      <c r="A1025" s="57">
        <v>14111514</v>
      </c>
      <c r="B1025" s="58" t="s">
        <v>11351</v>
      </c>
    </row>
    <row r="1026" spans="1:2" x14ac:dyDescent="0.25">
      <c r="A1026" s="57">
        <v>14111515</v>
      </c>
      <c r="B1026" s="58" t="s">
        <v>13908</v>
      </c>
    </row>
    <row r="1027" spans="1:2" x14ac:dyDescent="0.25">
      <c r="A1027" s="57">
        <v>14111516</v>
      </c>
      <c r="B1027" s="58" t="s">
        <v>6176</v>
      </c>
    </row>
    <row r="1028" spans="1:2" x14ac:dyDescent="0.25">
      <c r="A1028" s="57">
        <v>14111518</v>
      </c>
      <c r="B1028" s="58" t="s">
        <v>9216</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12806</v>
      </c>
    </row>
    <row r="1035" spans="1:2" x14ac:dyDescent="0.25">
      <c r="A1035" s="57">
        <v>14111527</v>
      </c>
      <c r="B1035" s="58" t="s">
        <v>10708</v>
      </c>
    </row>
    <row r="1036" spans="1:2" x14ac:dyDescent="0.25">
      <c r="A1036" s="57">
        <v>14111528</v>
      </c>
      <c r="B1036" s="58" t="s">
        <v>15168</v>
      </c>
    </row>
    <row r="1037" spans="1:2" x14ac:dyDescent="0.25">
      <c r="A1037" s="57">
        <v>14111529</v>
      </c>
      <c r="B1037" s="58" t="s">
        <v>6005</v>
      </c>
    </row>
    <row r="1038" spans="1:2" x14ac:dyDescent="0.25">
      <c r="A1038" s="57">
        <v>14111530</v>
      </c>
      <c r="B1038" s="58" t="s">
        <v>8633</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8515</v>
      </c>
    </row>
    <row r="1047" spans="1:2" x14ac:dyDescent="0.25">
      <c r="A1047" s="57">
        <v>14111604</v>
      </c>
      <c r="B1047" s="58" t="s">
        <v>4358</v>
      </c>
    </row>
    <row r="1048" spans="1:2" x14ac:dyDescent="0.25">
      <c r="A1048" s="57">
        <v>14111605</v>
      </c>
      <c r="B1048" s="58" t="s">
        <v>11366</v>
      </c>
    </row>
    <row r="1049" spans="1:2" x14ac:dyDescent="0.25">
      <c r="A1049" s="57">
        <v>14111606</v>
      </c>
      <c r="B1049" s="58" t="s">
        <v>4097</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13059</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11533</v>
      </c>
    </row>
    <row r="1066" spans="1:2" x14ac:dyDescent="0.25">
      <c r="A1066" s="57">
        <v>14111802</v>
      </c>
      <c r="B1066" s="58" t="s">
        <v>5547</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12066</v>
      </c>
    </row>
    <row r="1072" spans="1:2" x14ac:dyDescent="0.25">
      <c r="A1072" s="57">
        <v>14111808</v>
      </c>
      <c r="B1072" s="58" t="s">
        <v>17413</v>
      </c>
    </row>
    <row r="1073" spans="1:2" x14ac:dyDescent="0.25">
      <c r="A1073" s="57">
        <v>14111809</v>
      </c>
      <c r="B1073" s="58" t="s">
        <v>14892</v>
      </c>
    </row>
    <row r="1074" spans="1:2" x14ac:dyDescent="0.25">
      <c r="A1074" s="57">
        <v>14111810</v>
      </c>
      <c r="B1074" s="58" t="s">
        <v>12369</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13022</v>
      </c>
    </row>
    <row r="1083" spans="1:2" x14ac:dyDescent="0.25">
      <c r="A1083" s="57">
        <v>14121502</v>
      </c>
      <c r="B1083" s="58" t="s">
        <v>2346</v>
      </c>
    </row>
    <row r="1084" spans="1:2" x14ac:dyDescent="0.25">
      <c r="A1084" s="57">
        <v>14121503</v>
      </c>
      <c r="B1084" s="58" t="s">
        <v>8080</v>
      </c>
    </row>
    <row r="1085" spans="1:2" x14ac:dyDescent="0.25">
      <c r="A1085" s="57">
        <v>14121504</v>
      </c>
      <c r="B1085" s="58" t="s">
        <v>11350</v>
      </c>
    </row>
    <row r="1086" spans="1:2" x14ac:dyDescent="0.25">
      <c r="A1086" s="57">
        <v>14121505</v>
      </c>
      <c r="B1086" s="58" t="s">
        <v>13605</v>
      </c>
    </row>
    <row r="1087" spans="1:2" x14ac:dyDescent="0.25">
      <c r="A1087" s="57">
        <v>14121601</v>
      </c>
      <c r="B1087" s="58" t="s">
        <v>15132</v>
      </c>
    </row>
    <row r="1088" spans="1:2" x14ac:dyDescent="0.25">
      <c r="A1088" s="57">
        <v>14121602</v>
      </c>
      <c r="B1088" s="58" t="s">
        <v>11237</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5068</v>
      </c>
    </row>
    <row r="1093" spans="1:2" x14ac:dyDescent="0.25">
      <c r="A1093" s="57">
        <v>14121702</v>
      </c>
      <c r="B1093" s="58" t="s">
        <v>14015</v>
      </c>
    </row>
    <row r="1094" spans="1:2" x14ac:dyDescent="0.25">
      <c r="A1094" s="57">
        <v>14121801</v>
      </c>
      <c r="B1094" s="58" t="s">
        <v>8132</v>
      </c>
    </row>
    <row r="1095" spans="1:2" x14ac:dyDescent="0.25">
      <c r="A1095" s="57">
        <v>14121802</v>
      </c>
      <c r="B1095" s="58" t="s">
        <v>9178</v>
      </c>
    </row>
    <row r="1096" spans="1:2" x14ac:dyDescent="0.25">
      <c r="A1096" s="57">
        <v>14121803</v>
      </c>
      <c r="B1096" s="58" t="s">
        <v>18084</v>
      </c>
    </row>
    <row r="1097" spans="1:2" x14ac:dyDescent="0.25">
      <c r="A1097" s="57">
        <v>14121804</v>
      </c>
      <c r="B1097" s="58" t="s">
        <v>14357</v>
      </c>
    </row>
    <row r="1098" spans="1:2" x14ac:dyDescent="0.25">
      <c r="A1098" s="57">
        <v>14121805</v>
      </c>
      <c r="B1098" s="58" t="s">
        <v>15876</v>
      </c>
    </row>
    <row r="1099" spans="1:2" x14ac:dyDescent="0.25">
      <c r="A1099" s="57">
        <v>14121806</v>
      </c>
      <c r="B1099" s="58" t="s">
        <v>15281</v>
      </c>
    </row>
    <row r="1100" spans="1:2" x14ac:dyDescent="0.25">
      <c r="A1100" s="57">
        <v>14121807</v>
      </c>
      <c r="B1100" s="58" t="s">
        <v>5757</v>
      </c>
    </row>
    <row r="1101" spans="1:2" x14ac:dyDescent="0.25">
      <c r="A1101" s="57">
        <v>14121808</v>
      </c>
      <c r="B1101" s="58" t="s">
        <v>7396</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10206</v>
      </c>
    </row>
    <row r="1115" spans="1:2" x14ac:dyDescent="0.25">
      <c r="A1115" s="57">
        <v>14122105</v>
      </c>
      <c r="B1115" s="58" t="s">
        <v>16643</v>
      </c>
    </row>
    <row r="1116" spans="1:2" x14ac:dyDescent="0.25">
      <c r="A1116" s="57">
        <v>14122106</v>
      </c>
      <c r="B1116" s="58" t="s">
        <v>14076</v>
      </c>
    </row>
    <row r="1117" spans="1:2" x14ac:dyDescent="0.25">
      <c r="A1117" s="57">
        <v>14122201</v>
      </c>
      <c r="B1117" s="58" t="s">
        <v>10291</v>
      </c>
    </row>
    <row r="1118" spans="1:2" x14ac:dyDescent="0.25">
      <c r="A1118" s="57">
        <v>15101502</v>
      </c>
      <c r="B1118" s="58" t="s">
        <v>14298</v>
      </c>
    </row>
    <row r="1119" spans="1:2" x14ac:dyDescent="0.25">
      <c r="A1119" s="57">
        <v>15101503</v>
      </c>
      <c r="B1119" s="58" t="s">
        <v>5614</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12683</v>
      </c>
    </row>
    <row r="1124" spans="1:2" x14ac:dyDescent="0.25">
      <c r="A1124" s="57">
        <v>15101508</v>
      </c>
      <c r="B1124" s="58" t="s">
        <v>13261</v>
      </c>
    </row>
    <row r="1125" spans="1:2" x14ac:dyDescent="0.25">
      <c r="A1125" s="57">
        <v>15101509</v>
      </c>
      <c r="B1125" s="58" t="s">
        <v>16131</v>
      </c>
    </row>
    <row r="1126" spans="1:2" x14ac:dyDescent="0.25">
      <c r="A1126" s="57">
        <v>15101510</v>
      </c>
      <c r="B1126" s="58" t="s">
        <v>17554</v>
      </c>
    </row>
    <row r="1127" spans="1:2" x14ac:dyDescent="0.25">
      <c r="A1127" s="57">
        <v>15101601</v>
      </c>
      <c r="B1127" s="58" t="s">
        <v>7133</v>
      </c>
    </row>
    <row r="1128" spans="1:2" x14ac:dyDescent="0.25">
      <c r="A1128" s="57">
        <v>15101602</v>
      </c>
      <c r="B1128" s="58" t="s">
        <v>12733</v>
      </c>
    </row>
    <row r="1129" spans="1:2" x14ac:dyDescent="0.25">
      <c r="A1129" s="57">
        <v>15101603</v>
      </c>
      <c r="B1129" s="58" t="s">
        <v>17846</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9231</v>
      </c>
    </row>
    <row r="1134" spans="1:2" x14ac:dyDescent="0.25">
      <c r="A1134" s="57">
        <v>15101608</v>
      </c>
      <c r="B1134" s="58" t="s">
        <v>14701</v>
      </c>
    </row>
    <row r="1135" spans="1:2" x14ac:dyDescent="0.25">
      <c r="A1135" s="57">
        <v>15101701</v>
      </c>
      <c r="B1135" s="58" t="s">
        <v>6775</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9101</v>
      </c>
    </row>
    <row r="1141" spans="1:2" x14ac:dyDescent="0.25">
      <c r="A1141" s="57">
        <v>15111505</v>
      </c>
      <c r="B1141" s="58" t="s">
        <v>10407</v>
      </c>
    </row>
    <row r="1142" spans="1:2" x14ac:dyDescent="0.25">
      <c r="A1142" s="57">
        <v>15111506</v>
      </c>
      <c r="B1142" s="58" t="s">
        <v>18209</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4650</v>
      </c>
    </row>
    <row r="1148" spans="1:2" x14ac:dyDescent="0.25">
      <c r="A1148" s="57">
        <v>15111702</v>
      </c>
      <c r="B1148" s="58" t="s">
        <v>13130</v>
      </c>
    </row>
    <row r="1149" spans="1:2" x14ac:dyDescent="0.25">
      <c r="A1149" s="57">
        <v>15121501</v>
      </c>
      <c r="B1149" s="58" t="s">
        <v>9044</v>
      </c>
    </row>
    <row r="1150" spans="1:2" x14ac:dyDescent="0.25">
      <c r="A1150" s="57">
        <v>15121502</v>
      </c>
      <c r="B1150" s="58" t="s">
        <v>16076</v>
      </c>
    </row>
    <row r="1151" spans="1:2" x14ac:dyDescent="0.25">
      <c r="A1151" s="57">
        <v>15121503</v>
      </c>
      <c r="B1151" s="58" t="s">
        <v>10863</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11101</v>
      </c>
    </row>
    <row r="1163" spans="1:2" x14ac:dyDescent="0.25">
      <c r="A1163" s="57">
        <v>15121517</v>
      </c>
      <c r="B1163" s="58" t="s">
        <v>13293</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4696</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7956</v>
      </c>
    </row>
    <row r="1177" spans="1:2" x14ac:dyDescent="0.25">
      <c r="A1177" s="57">
        <v>15121804</v>
      </c>
      <c r="B1177" s="58" t="s">
        <v>1835</v>
      </c>
    </row>
    <row r="1178" spans="1:2" x14ac:dyDescent="0.25">
      <c r="A1178" s="57">
        <v>15121805</v>
      </c>
      <c r="B1178" s="58" t="s">
        <v>5352</v>
      </c>
    </row>
    <row r="1179" spans="1:2" x14ac:dyDescent="0.25">
      <c r="A1179" s="57">
        <v>15121806</v>
      </c>
      <c r="B1179" s="58" t="s">
        <v>7384</v>
      </c>
    </row>
    <row r="1180" spans="1:2" x14ac:dyDescent="0.25">
      <c r="A1180" s="57">
        <v>15121901</v>
      </c>
      <c r="B1180" s="58" t="s">
        <v>5550</v>
      </c>
    </row>
    <row r="1181" spans="1:2" x14ac:dyDescent="0.25">
      <c r="A1181" s="57">
        <v>15121902</v>
      </c>
      <c r="B1181" s="58" t="s">
        <v>9300</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11005</v>
      </c>
    </row>
    <row r="1187" spans="1:2" x14ac:dyDescent="0.25">
      <c r="A1187" s="57">
        <v>15131505</v>
      </c>
      <c r="B1187" s="58" t="s">
        <v>15621</v>
      </c>
    </row>
    <row r="1188" spans="1:2" x14ac:dyDescent="0.25">
      <c r="A1188" s="57">
        <v>15131506</v>
      </c>
      <c r="B1188" s="58" t="s">
        <v>17895</v>
      </c>
    </row>
    <row r="1189" spans="1:2" x14ac:dyDescent="0.25">
      <c r="A1189" s="57">
        <v>15131601</v>
      </c>
      <c r="B1189" s="58" t="s">
        <v>12911</v>
      </c>
    </row>
    <row r="1190" spans="1:2" x14ac:dyDescent="0.25">
      <c r="A1190" s="57">
        <v>20101501</v>
      </c>
      <c r="B1190" s="58" t="s">
        <v>15954</v>
      </c>
    </row>
    <row r="1191" spans="1:2" x14ac:dyDescent="0.25">
      <c r="A1191" s="57">
        <v>20101502</v>
      </c>
      <c r="B1191" s="58" t="s">
        <v>7355</v>
      </c>
    </row>
    <row r="1192" spans="1:2" x14ac:dyDescent="0.25">
      <c r="A1192" s="57">
        <v>20101503</v>
      </c>
      <c r="B1192" s="58" t="s">
        <v>9711</v>
      </c>
    </row>
    <row r="1193" spans="1:2" x14ac:dyDescent="0.25">
      <c r="A1193" s="57">
        <v>20101504</v>
      </c>
      <c r="B1193" s="58" t="s">
        <v>17129</v>
      </c>
    </row>
    <row r="1194" spans="1:2" x14ac:dyDescent="0.25">
      <c r="A1194" s="57">
        <v>20101601</v>
      </c>
      <c r="B1194" s="58" t="s">
        <v>2029</v>
      </c>
    </row>
    <row r="1195" spans="1:2" x14ac:dyDescent="0.25">
      <c r="A1195" s="57">
        <v>20101602</v>
      </c>
      <c r="B1195" s="58" t="s">
        <v>8482</v>
      </c>
    </row>
    <row r="1196" spans="1:2" x14ac:dyDescent="0.25">
      <c r="A1196" s="57">
        <v>20101603</v>
      </c>
      <c r="B1196" s="58" t="s">
        <v>1433</v>
      </c>
    </row>
    <row r="1197" spans="1:2" x14ac:dyDescent="0.25">
      <c r="A1197" s="57">
        <v>20101701</v>
      </c>
      <c r="B1197" s="58" t="s">
        <v>18796</v>
      </c>
    </row>
    <row r="1198" spans="1:2" x14ac:dyDescent="0.25">
      <c r="A1198" s="57">
        <v>20101702</v>
      </c>
      <c r="B1198" s="58" t="s">
        <v>5716</v>
      </c>
    </row>
    <row r="1199" spans="1:2" x14ac:dyDescent="0.25">
      <c r="A1199" s="57">
        <v>20101703</v>
      </c>
      <c r="B1199" s="58" t="s">
        <v>18028</v>
      </c>
    </row>
    <row r="1200" spans="1:2" x14ac:dyDescent="0.25">
      <c r="A1200" s="57">
        <v>20101704</v>
      </c>
      <c r="B1200" s="58" t="s">
        <v>17392</v>
      </c>
    </row>
    <row r="1201" spans="1:2" x14ac:dyDescent="0.25">
      <c r="A1201" s="57">
        <v>20101705</v>
      </c>
      <c r="B1201" s="58" t="s">
        <v>8148</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7576</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5001</v>
      </c>
    </row>
    <row r="1214" spans="1:2" x14ac:dyDescent="0.25">
      <c r="A1214" s="57">
        <v>20101804</v>
      </c>
      <c r="B1214" s="58" t="s">
        <v>4243</v>
      </c>
    </row>
    <row r="1215" spans="1:2" x14ac:dyDescent="0.25">
      <c r="A1215" s="57">
        <v>20101805</v>
      </c>
      <c r="B1215" s="58" t="s">
        <v>10292</v>
      </c>
    </row>
    <row r="1216" spans="1:2" x14ac:dyDescent="0.25">
      <c r="A1216" s="57">
        <v>20101901</v>
      </c>
      <c r="B1216" s="58" t="s">
        <v>4518</v>
      </c>
    </row>
    <row r="1217" spans="1:2" x14ac:dyDescent="0.25">
      <c r="A1217" s="57">
        <v>20101902</v>
      </c>
      <c r="B1217" s="58" t="s">
        <v>14578</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17031</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3179</v>
      </c>
    </row>
    <row r="1226" spans="1:2" x14ac:dyDescent="0.25">
      <c r="A1226" s="57">
        <v>20102008</v>
      </c>
      <c r="B1226" s="58" t="s">
        <v>10274</v>
      </c>
    </row>
    <row r="1227" spans="1:2" x14ac:dyDescent="0.25">
      <c r="A1227" s="57">
        <v>20102101</v>
      </c>
      <c r="B1227" s="58" t="s">
        <v>15815</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16759</v>
      </c>
    </row>
    <row r="1235" spans="1:2" x14ac:dyDescent="0.25">
      <c r="A1235" s="57">
        <v>20102302</v>
      </c>
      <c r="B1235" s="58" t="s">
        <v>9352</v>
      </c>
    </row>
    <row r="1236" spans="1:2" x14ac:dyDescent="0.25">
      <c r="A1236" s="57">
        <v>20102303</v>
      </c>
      <c r="B1236" s="58" t="s">
        <v>9787</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5661</v>
      </c>
    </row>
    <row r="1242" spans="1:2" x14ac:dyDescent="0.25">
      <c r="A1242" s="57">
        <v>20111505</v>
      </c>
      <c r="B1242" s="58" t="s">
        <v>8083</v>
      </c>
    </row>
    <row r="1243" spans="1:2" x14ac:dyDescent="0.25">
      <c r="A1243" s="57">
        <v>20111601</v>
      </c>
      <c r="B1243" s="58" t="s">
        <v>18193</v>
      </c>
    </row>
    <row r="1244" spans="1:2" x14ac:dyDescent="0.25">
      <c r="A1244" s="57">
        <v>20111602</v>
      </c>
      <c r="B1244" s="58" t="s">
        <v>5843</v>
      </c>
    </row>
    <row r="1245" spans="1:2" x14ac:dyDescent="0.25">
      <c r="A1245" s="57">
        <v>20111603</v>
      </c>
      <c r="B1245" s="58" t="s">
        <v>8841</v>
      </c>
    </row>
    <row r="1246" spans="1:2" x14ac:dyDescent="0.25">
      <c r="A1246" s="57">
        <v>20111604</v>
      </c>
      <c r="B1246" s="58" t="s">
        <v>9295</v>
      </c>
    </row>
    <row r="1247" spans="1:2" x14ac:dyDescent="0.25">
      <c r="A1247" s="57">
        <v>20111606</v>
      </c>
      <c r="B1247" s="58" t="s">
        <v>16983</v>
      </c>
    </row>
    <row r="1248" spans="1:2" x14ac:dyDescent="0.25">
      <c r="A1248" s="57">
        <v>20111607</v>
      </c>
      <c r="B1248" s="58" t="s">
        <v>18392</v>
      </c>
    </row>
    <row r="1249" spans="1:2" x14ac:dyDescent="0.25">
      <c r="A1249" s="57">
        <v>20111608</v>
      </c>
      <c r="B1249" s="58" t="s">
        <v>11017</v>
      </c>
    </row>
    <row r="1250" spans="1:2" x14ac:dyDescent="0.25">
      <c r="A1250" s="57">
        <v>20111609</v>
      </c>
      <c r="B1250" s="58" t="s">
        <v>17456</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7059</v>
      </c>
    </row>
    <row r="1259" spans="1:2" x14ac:dyDescent="0.25">
      <c r="A1259" s="57">
        <v>20111618</v>
      </c>
      <c r="B1259" s="58" t="s">
        <v>1488</v>
      </c>
    </row>
    <row r="1260" spans="1:2" x14ac:dyDescent="0.25">
      <c r="A1260" s="57">
        <v>20111619</v>
      </c>
      <c r="B1260" s="58" t="s">
        <v>13043</v>
      </c>
    </row>
    <row r="1261" spans="1:2" x14ac:dyDescent="0.25">
      <c r="A1261" s="57">
        <v>20111701</v>
      </c>
      <c r="B1261" s="58" t="s">
        <v>6619</v>
      </c>
    </row>
    <row r="1262" spans="1:2" x14ac:dyDescent="0.25">
      <c r="A1262" s="57">
        <v>20111702</v>
      </c>
      <c r="B1262" s="58" t="s">
        <v>12990</v>
      </c>
    </row>
    <row r="1263" spans="1:2" x14ac:dyDescent="0.25">
      <c r="A1263" s="57">
        <v>20111703</v>
      </c>
      <c r="B1263" s="58" t="s">
        <v>3767</v>
      </c>
    </row>
    <row r="1264" spans="1:2" x14ac:dyDescent="0.25">
      <c r="A1264" s="57">
        <v>20111704</v>
      </c>
      <c r="B1264" s="58" t="s">
        <v>13980</v>
      </c>
    </row>
    <row r="1265" spans="1:2" x14ac:dyDescent="0.25">
      <c r="A1265" s="57">
        <v>20111705</v>
      </c>
      <c r="B1265" s="58" t="s">
        <v>8616</v>
      </c>
    </row>
    <row r="1266" spans="1:2" x14ac:dyDescent="0.25">
      <c r="A1266" s="57">
        <v>20111706</v>
      </c>
      <c r="B1266" s="58" t="s">
        <v>1839</v>
      </c>
    </row>
    <row r="1267" spans="1:2" x14ac:dyDescent="0.25">
      <c r="A1267" s="57">
        <v>20111707</v>
      </c>
      <c r="B1267" s="58" t="s">
        <v>11611</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5747</v>
      </c>
    </row>
    <row r="1273" spans="1:2" x14ac:dyDescent="0.25">
      <c r="A1273" s="57">
        <v>20121004</v>
      </c>
      <c r="B1273" s="58" t="s">
        <v>5053</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11457</v>
      </c>
    </row>
    <row r="1279" spans="1:2" x14ac:dyDescent="0.25">
      <c r="A1279" s="57">
        <v>20121010</v>
      </c>
      <c r="B1279" s="58" t="s">
        <v>5107</v>
      </c>
    </row>
    <row r="1280" spans="1:2" x14ac:dyDescent="0.25">
      <c r="A1280" s="57">
        <v>20121011</v>
      </c>
      <c r="B1280" s="58" t="s">
        <v>8475</v>
      </c>
    </row>
    <row r="1281" spans="1:2" x14ac:dyDescent="0.25">
      <c r="A1281" s="57">
        <v>20121012</v>
      </c>
      <c r="B1281" s="58" t="s">
        <v>14872</v>
      </c>
    </row>
    <row r="1282" spans="1:2" x14ac:dyDescent="0.25">
      <c r="A1282" s="57">
        <v>20121013</v>
      </c>
      <c r="B1282" s="58" t="s">
        <v>17732</v>
      </c>
    </row>
    <row r="1283" spans="1:2" x14ac:dyDescent="0.25">
      <c r="A1283" s="57">
        <v>20121014</v>
      </c>
      <c r="B1283" s="58" t="s">
        <v>817</v>
      </c>
    </row>
    <row r="1284" spans="1:2" x14ac:dyDescent="0.25">
      <c r="A1284" s="57">
        <v>20121015</v>
      </c>
      <c r="B1284" s="58" t="s">
        <v>7659</v>
      </c>
    </row>
    <row r="1285" spans="1:2" x14ac:dyDescent="0.25">
      <c r="A1285" s="57">
        <v>20121016</v>
      </c>
      <c r="B1285" s="58" t="s">
        <v>13982</v>
      </c>
    </row>
    <row r="1286" spans="1:2" x14ac:dyDescent="0.25">
      <c r="A1286" s="57">
        <v>20121101</v>
      </c>
      <c r="B1286" s="58" t="s">
        <v>9705</v>
      </c>
    </row>
    <row r="1287" spans="1:2" x14ac:dyDescent="0.25">
      <c r="A1287" s="57">
        <v>20121102</v>
      </c>
      <c r="B1287" s="58" t="s">
        <v>13331</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16622</v>
      </c>
    </row>
    <row r="1292" spans="1:2" x14ac:dyDescent="0.25">
      <c r="A1292" s="57">
        <v>20121107</v>
      </c>
      <c r="B1292" s="58" t="s">
        <v>6572</v>
      </c>
    </row>
    <row r="1293" spans="1:2" x14ac:dyDescent="0.25">
      <c r="A1293" s="57">
        <v>20121108</v>
      </c>
      <c r="B1293" s="58" t="s">
        <v>4917</v>
      </c>
    </row>
    <row r="1294" spans="1:2" x14ac:dyDescent="0.25">
      <c r="A1294" s="57">
        <v>20121109</v>
      </c>
      <c r="B1294" s="58" t="s">
        <v>7812</v>
      </c>
    </row>
    <row r="1295" spans="1:2" x14ac:dyDescent="0.25">
      <c r="A1295" s="57">
        <v>20121110</v>
      </c>
      <c r="B1295" s="58" t="s">
        <v>16557</v>
      </c>
    </row>
    <row r="1296" spans="1:2" x14ac:dyDescent="0.25">
      <c r="A1296" s="57">
        <v>20121111</v>
      </c>
      <c r="B1296" s="58" t="s">
        <v>3093</v>
      </c>
    </row>
    <row r="1297" spans="1:2" x14ac:dyDescent="0.25">
      <c r="A1297" s="57">
        <v>20121112</v>
      </c>
      <c r="B1297" s="58" t="s">
        <v>8572</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17717</v>
      </c>
    </row>
    <row r="1303" spans="1:2" x14ac:dyDescent="0.25">
      <c r="A1303" s="57">
        <v>20121118</v>
      </c>
      <c r="B1303" s="58" t="s">
        <v>13840</v>
      </c>
    </row>
    <row r="1304" spans="1:2" x14ac:dyDescent="0.25">
      <c r="A1304" s="57">
        <v>20121119</v>
      </c>
      <c r="B1304" s="58" t="s">
        <v>16337</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10333</v>
      </c>
    </row>
    <row r="1310" spans="1:2" x14ac:dyDescent="0.25">
      <c r="A1310" s="57">
        <v>20121206</v>
      </c>
      <c r="B1310" s="58" t="s">
        <v>3358</v>
      </c>
    </row>
    <row r="1311" spans="1:2" x14ac:dyDescent="0.25">
      <c r="A1311" s="57">
        <v>20121207</v>
      </c>
      <c r="B1311" s="58" t="s">
        <v>7629</v>
      </c>
    </row>
    <row r="1312" spans="1:2" x14ac:dyDescent="0.25">
      <c r="A1312" s="57">
        <v>20121208</v>
      </c>
      <c r="B1312" s="58" t="s">
        <v>970</v>
      </c>
    </row>
    <row r="1313" spans="1:2" x14ac:dyDescent="0.25">
      <c r="A1313" s="57">
        <v>20121209</v>
      </c>
      <c r="B1313" s="58" t="s">
        <v>6554</v>
      </c>
    </row>
    <row r="1314" spans="1:2" x14ac:dyDescent="0.25">
      <c r="A1314" s="57">
        <v>20121210</v>
      </c>
      <c r="B1314" s="58" t="s">
        <v>8547</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7412</v>
      </c>
    </row>
    <row r="1319" spans="1:2" x14ac:dyDescent="0.25">
      <c r="A1319" s="57">
        <v>20121302</v>
      </c>
      <c r="B1319" s="58" t="s">
        <v>16129</v>
      </c>
    </row>
    <row r="1320" spans="1:2" x14ac:dyDescent="0.25">
      <c r="A1320" s="57">
        <v>20121303</v>
      </c>
      <c r="B1320" s="58" t="s">
        <v>18402</v>
      </c>
    </row>
    <row r="1321" spans="1:2" x14ac:dyDescent="0.25">
      <c r="A1321" s="57">
        <v>20121304</v>
      </c>
      <c r="B1321" s="58" t="s">
        <v>14674</v>
      </c>
    </row>
    <row r="1322" spans="1:2" x14ac:dyDescent="0.25">
      <c r="A1322" s="57">
        <v>20121305</v>
      </c>
      <c r="B1322" s="58" t="s">
        <v>7922</v>
      </c>
    </row>
    <row r="1323" spans="1:2" x14ac:dyDescent="0.25">
      <c r="A1323" s="57">
        <v>20121306</v>
      </c>
      <c r="B1323" s="58" t="s">
        <v>11757</v>
      </c>
    </row>
    <row r="1324" spans="1:2" x14ac:dyDescent="0.25">
      <c r="A1324" s="57">
        <v>20121307</v>
      </c>
      <c r="B1324" s="58" t="s">
        <v>8232</v>
      </c>
    </row>
    <row r="1325" spans="1:2" x14ac:dyDescent="0.25">
      <c r="A1325" s="57">
        <v>20121308</v>
      </c>
      <c r="B1325" s="58" t="s">
        <v>1272</v>
      </c>
    </row>
    <row r="1326" spans="1:2" x14ac:dyDescent="0.25">
      <c r="A1326" s="57">
        <v>20121309</v>
      </c>
      <c r="B1326" s="58" t="s">
        <v>6610</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11263</v>
      </c>
    </row>
    <row r="1332" spans="1:2" x14ac:dyDescent="0.25">
      <c r="A1332" s="57">
        <v>20121315</v>
      </c>
      <c r="B1332" s="58" t="s">
        <v>14459</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8919</v>
      </c>
    </row>
    <row r="1342" spans="1:2" x14ac:dyDescent="0.25">
      <c r="A1342" s="57">
        <v>20121402</v>
      </c>
      <c r="B1342" s="58" t="s">
        <v>17641</v>
      </c>
    </row>
    <row r="1343" spans="1:2" x14ac:dyDescent="0.25">
      <c r="A1343" s="57">
        <v>20121403</v>
      </c>
      <c r="B1343" s="58" t="s">
        <v>5270</v>
      </c>
    </row>
    <row r="1344" spans="1:2" x14ac:dyDescent="0.25">
      <c r="A1344" s="57">
        <v>20121404</v>
      </c>
      <c r="B1344" s="58" t="s">
        <v>7841</v>
      </c>
    </row>
    <row r="1345" spans="1:2" x14ac:dyDescent="0.25">
      <c r="A1345" s="57">
        <v>20121405</v>
      </c>
      <c r="B1345" s="58" t="s">
        <v>5493</v>
      </c>
    </row>
    <row r="1346" spans="1:2" x14ac:dyDescent="0.25">
      <c r="A1346" s="57">
        <v>20121406</v>
      </c>
      <c r="B1346" s="58" t="s">
        <v>12858</v>
      </c>
    </row>
    <row r="1347" spans="1:2" x14ac:dyDescent="0.25">
      <c r="A1347" s="57">
        <v>20121407</v>
      </c>
      <c r="B1347" s="58" t="s">
        <v>18231</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5721</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8015</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14566</v>
      </c>
    </row>
    <row r="1377" spans="1:2" x14ac:dyDescent="0.25">
      <c r="A1377" s="57">
        <v>20121508</v>
      </c>
      <c r="B1377" s="58" t="s">
        <v>16675</v>
      </c>
    </row>
    <row r="1378" spans="1:2" x14ac:dyDescent="0.25">
      <c r="A1378" s="57">
        <v>20121509</v>
      </c>
      <c r="B1378" s="58" t="s">
        <v>13019</v>
      </c>
    </row>
    <row r="1379" spans="1:2" x14ac:dyDescent="0.25">
      <c r="A1379" s="57">
        <v>20121510</v>
      </c>
      <c r="B1379" s="58" t="s">
        <v>6837</v>
      </c>
    </row>
    <row r="1380" spans="1:2" x14ac:dyDescent="0.25">
      <c r="A1380" s="57">
        <v>20121511</v>
      </c>
      <c r="B1380" s="58" t="s">
        <v>8763</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6402</v>
      </c>
    </row>
    <row r="1387" spans="1:2" x14ac:dyDescent="0.25">
      <c r="A1387" s="57">
        <v>20121602</v>
      </c>
      <c r="B1387" s="58" t="s">
        <v>4836</v>
      </c>
    </row>
    <row r="1388" spans="1:2" x14ac:dyDescent="0.25">
      <c r="A1388" s="57">
        <v>20121603</v>
      </c>
      <c r="B1388" s="58" t="s">
        <v>14494</v>
      </c>
    </row>
    <row r="1389" spans="1:2" x14ac:dyDescent="0.25">
      <c r="A1389" s="57">
        <v>20121604</v>
      </c>
      <c r="B1389" s="58" t="s">
        <v>7573</v>
      </c>
    </row>
    <row r="1390" spans="1:2" x14ac:dyDescent="0.25">
      <c r="A1390" s="57">
        <v>20121605</v>
      </c>
      <c r="B1390" s="58" t="s">
        <v>18556</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4500</v>
      </c>
    </row>
    <row r="1398" spans="1:2" x14ac:dyDescent="0.25">
      <c r="A1398" s="57">
        <v>20121706</v>
      </c>
      <c r="B1398" s="58" t="s">
        <v>13818</v>
      </c>
    </row>
    <row r="1399" spans="1:2" x14ac:dyDescent="0.25">
      <c r="A1399" s="57">
        <v>20121707</v>
      </c>
      <c r="B1399" s="58" t="s">
        <v>5078</v>
      </c>
    </row>
    <row r="1400" spans="1:2" x14ac:dyDescent="0.25">
      <c r="A1400" s="57">
        <v>20121708</v>
      </c>
      <c r="B1400" s="58" t="s">
        <v>8320</v>
      </c>
    </row>
    <row r="1401" spans="1:2" x14ac:dyDescent="0.25">
      <c r="A1401" s="57">
        <v>20121801</v>
      </c>
      <c r="B1401" s="58" t="s">
        <v>2190</v>
      </c>
    </row>
    <row r="1402" spans="1:2" x14ac:dyDescent="0.25">
      <c r="A1402" s="57">
        <v>20121802</v>
      </c>
      <c r="B1402" s="58" t="s">
        <v>8455</v>
      </c>
    </row>
    <row r="1403" spans="1:2" x14ac:dyDescent="0.25">
      <c r="A1403" s="57">
        <v>20121803</v>
      </c>
      <c r="B1403" s="58" t="s">
        <v>13996</v>
      </c>
    </row>
    <row r="1404" spans="1:2" x14ac:dyDescent="0.25">
      <c r="A1404" s="57">
        <v>20121804</v>
      </c>
      <c r="B1404" s="58" t="s">
        <v>383</v>
      </c>
    </row>
    <row r="1405" spans="1:2" x14ac:dyDescent="0.25">
      <c r="A1405" s="57">
        <v>20121805</v>
      </c>
      <c r="B1405" s="58" t="s">
        <v>11637</v>
      </c>
    </row>
    <row r="1406" spans="1:2" x14ac:dyDescent="0.25">
      <c r="A1406" s="57">
        <v>20121901</v>
      </c>
      <c r="B1406" s="58" t="s">
        <v>18427</v>
      </c>
    </row>
    <row r="1407" spans="1:2" x14ac:dyDescent="0.25">
      <c r="A1407" s="57">
        <v>20121902</v>
      </c>
      <c r="B1407" s="58" t="s">
        <v>5914</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15722</v>
      </c>
    </row>
    <row r="1412" spans="1:2" x14ac:dyDescent="0.25">
      <c r="A1412" s="57">
        <v>20121907</v>
      </c>
      <c r="B1412" s="58" t="s">
        <v>18441</v>
      </c>
    </row>
    <row r="1413" spans="1:2" x14ac:dyDescent="0.25">
      <c r="A1413" s="57">
        <v>20121908</v>
      </c>
      <c r="B1413" s="58" t="s">
        <v>12210</v>
      </c>
    </row>
    <row r="1414" spans="1:2" x14ac:dyDescent="0.25">
      <c r="A1414" s="57">
        <v>20121909</v>
      </c>
      <c r="B1414" s="58" t="s">
        <v>13615</v>
      </c>
    </row>
    <row r="1415" spans="1:2" x14ac:dyDescent="0.25">
      <c r="A1415" s="57">
        <v>20121910</v>
      </c>
      <c r="B1415" s="58" t="s">
        <v>12137</v>
      </c>
    </row>
    <row r="1416" spans="1:2" x14ac:dyDescent="0.25">
      <c r="A1416" s="57">
        <v>20121911</v>
      </c>
      <c r="B1416" s="58" t="s">
        <v>1503</v>
      </c>
    </row>
    <row r="1417" spans="1:2" x14ac:dyDescent="0.25">
      <c r="A1417" s="57">
        <v>20121912</v>
      </c>
      <c r="B1417" s="58" t="s">
        <v>14374</v>
      </c>
    </row>
    <row r="1418" spans="1:2" x14ac:dyDescent="0.25">
      <c r="A1418" s="57">
        <v>20121913</v>
      </c>
      <c r="B1418" s="58" t="s">
        <v>15210</v>
      </c>
    </row>
    <row r="1419" spans="1:2" x14ac:dyDescent="0.25">
      <c r="A1419" s="57">
        <v>20121914</v>
      </c>
      <c r="B1419" s="58" t="s">
        <v>15100</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8406</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7918</v>
      </c>
    </row>
    <row r="1431" spans="1:2" x14ac:dyDescent="0.25">
      <c r="A1431" s="57">
        <v>20122106</v>
      </c>
      <c r="B1431" s="58" t="s">
        <v>13816</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8450</v>
      </c>
    </row>
    <row r="1436" spans="1:2" x14ac:dyDescent="0.25">
      <c r="A1436" s="57">
        <v>20122111</v>
      </c>
      <c r="B1436" s="58" t="s">
        <v>1230</v>
      </c>
    </row>
    <row r="1437" spans="1:2" x14ac:dyDescent="0.25">
      <c r="A1437" s="57">
        <v>20122112</v>
      </c>
      <c r="B1437" s="58" t="s">
        <v>15326</v>
      </c>
    </row>
    <row r="1438" spans="1:2" x14ac:dyDescent="0.25">
      <c r="A1438" s="57">
        <v>20122113</v>
      </c>
      <c r="B1438" s="58" t="s">
        <v>7678</v>
      </c>
    </row>
    <row r="1439" spans="1:2" x14ac:dyDescent="0.25">
      <c r="A1439" s="57">
        <v>20122114</v>
      </c>
      <c r="B1439" s="58" t="s">
        <v>7954</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8532</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8665</v>
      </c>
    </row>
    <row r="1457" spans="1:2" x14ac:dyDescent="0.25">
      <c r="A1457" s="57">
        <v>20122301</v>
      </c>
      <c r="B1457" s="58" t="s">
        <v>10796</v>
      </c>
    </row>
    <row r="1458" spans="1:2" x14ac:dyDescent="0.25">
      <c r="A1458" s="57">
        <v>20122302</v>
      </c>
      <c r="B1458" s="58" t="s">
        <v>18340</v>
      </c>
    </row>
    <row r="1459" spans="1:2" x14ac:dyDescent="0.25">
      <c r="A1459" s="57">
        <v>20122303</v>
      </c>
      <c r="B1459" s="58" t="s">
        <v>13514</v>
      </c>
    </row>
    <row r="1460" spans="1:2" x14ac:dyDescent="0.25">
      <c r="A1460" s="57">
        <v>20122304</v>
      </c>
      <c r="B1460" s="58" t="s">
        <v>4619</v>
      </c>
    </row>
    <row r="1461" spans="1:2" x14ac:dyDescent="0.25">
      <c r="A1461" s="57">
        <v>20122305</v>
      </c>
      <c r="B1461" s="58" t="s">
        <v>17086</v>
      </c>
    </row>
    <row r="1462" spans="1:2" x14ac:dyDescent="0.25">
      <c r="A1462" s="57">
        <v>20122306</v>
      </c>
      <c r="B1462" s="58" t="s">
        <v>4172</v>
      </c>
    </row>
    <row r="1463" spans="1:2" x14ac:dyDescent="0.25">
      <c r="A1463" s="57">
        <v>20122307</v>
      </c>
      <c r="B1463" s="58" t="s">
        <v>4916</v>
      </c>
    </row>
    <row r="1464" spans="1:2" x14ac:dyDescent="0.25">
      <c r="A1464" s="57">
        <v>20122308</v>
      </c>
      <c r="B1464" s="58" t="s">
        <v>7674</v>
      </c>
    </row>
    <row r="1465" spans="1:2" x14ac:dyDescent="0.25">
      <c r="A1465" s="57">
        <v>20122309</v>
      </c>
      <c r="B1465" s="58" t="s">
        <v>3146</v>
      </c>
    </row>
    <row r="1466" spans="1:2" x14ac:dyDescent="0.25">
      <c r="A1466" s="57">
        <v>20122310</v>
      </c>
      <c r="B1466" s="58" t="s">
        <v>15390</v>
      </c>
    </row>
    <row r="1467" spans="1:2" x14ac:dyDescent="0.25">
      <c r="A1467" s="57">
        <v>20122311</v>
      </c>
      <c r="B1467" s="58" t="s">
        <v>5360</v>
      </c>
    </row>
    <row r="1468" spans="1:2" x14ac:dyDescent="0.25">
      <c r="A1468" s="57">
        <v>20122312</v>
      </c>
      <c r="B1468" s="58" t="s">
        <v>1919</v>
      </c>
    </row>
    <row r="1469" spans="1:2" x14ac:dyDescent="0.25">
      <c r="A1469" s="57">
        <v>20122313</v>
      </c>
      <c r="B1469" s="58" t="s">
        <v>4892</v>
      </c>
    </row>
    <row r="1470" spans="1:2" x14ac:dyDescent="0.25">
      <c r="A1470" s="57">
        <v>20122314</v>
      </c>
      <c r="B1470" s="58" t="s">
        <v>14559</v>
      </c>
    </row>
    <row r="1471" spans="1:2" x14ac:dyDescent="0.25">
      <c r="A1471" s="57">
        <v>20122315</v>
      </c>
      <c r="B1471" s="58" t="s">
        <v>9693</v>
      </c>
    </row>
    <row r="1472" spans="1:2" x14ac:dyDescent="0.25">
      <c r="A1472" s="57">
        <v>20122316</v>
      </c>
      <c r="B1472" s="58" t="s">
        <v>5598</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15325</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8691</v>
      </c>
    </row>
    <row r="1485" spans="1:2" x14ac:dyDescent="0.25">
      <c r="A1485" s="57">
        <v>20122329</v>
      </c>
      <c r="B1485" s="58" t="s">
        <v>13920</v>
      </c>
    </row>
    <row r="1486" spans="1:2" x14ac:dyDescent="0.25">
      <c r="A1486" s="57">
        <v>20122330</v>
      </c>
      <c r="B1486" s="58" t="s">
        <v>17214</v>
      </c>
    </row>
    <row r="1487" spans="1:2" x14ac:dyDescent="0.25">
      <c r="A1487" s="57">
        <v>20122331</v>
      </c>
      <c r="B1487" s="58" t="s">
        <v>15142</v>
      </c>
    </row>
    <row r="1488" spans="1:2" x14ac:dyDescent="0.25">
      <c r="A1488" s="57">
        <v>20122332</v>
      </c>
      <c r="B1488" s="58" t="s">
        <v>11091</v>
      </c>
    </row>
    <row r="1489" spans="1:2" x14ac:dyDescent="0.25">
      <c r="A1489" s="57">
        <v>20122333</v>
      </c>
      <c r="B1489" s="58" t="s">
        <v>16465</v>
      </c>
    </row>
    <row r="1490" spans="1:2" x14ac:dyDescent="0.25">
      <c r="A1490" s="57">
        <v>20122334</v>
      </c>
      <c r="B1490" s="58" t="s">
        <v>2356</v>
      </c>
    </row>
    <row r="1491" spans="1:2" x14ac:dyDescent="0.25">
      <c r="A1491" s="57">
        <v>20122335</v>
      </c>
      <c r="B1491" s="58" t="s">
        <v>5059</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17339</v>
      </c>
    </row>
    <row r="1497" spans="1:2" x14ac:dyDescent="0.25">
      <c r="A1497" s="57">
        <v>20122342</v>
      </c>
      <c r="B1497" s="58" t="s">
        <v>9029</v>
      </c>
    </row>
    <row r="1498" spans="1:2" x14ac:dyDescent="0.25">
      <c r="A1498" s="57">
        <v>20122343</v>
      </c>
      <c r="B1498" s="58" t="s">
        <v>12256</v>
      </c>
    </row>
    <row r="1499" spans="1:2" x14ac:dyDescent="0.25">
      <c r="A1499" s="57">
        <v>20122344</v>
      </c>
      <c r="B1499" s="58" t="s">
        <v>5601</v>
      </c>
    </row>
    <row r="1500" spans="1:2" x14ac:dyDescent="0.25">
      <c r="A1500" s="57">
        <v>20122345</v>
      </c>
      <c r="B1500" s="58" t="s">
        <v>15573</v>
      </c>
    </row>
    <row r="1501" spans="1:2" x14ac:dyDescent="0.25">
      <c r="A1501" s="57">
        <v>20122346</v>
      </c>
      <c r="B1501" s="58" t="s">
        <v>11860</v>
      </c>
    </row>
    <row r="1502" spans="1:2" x14ac:dyDescent="0.25">
      <c r="A1502" s="57">
        <v>20122347</v>
      </c>
      <c r="B1502" s="58" t="s">
        <v>4723</v>
      </c>
    </row>
    <row r="1503" spans="1:2" x14ac:dyDescent="0.25">
      <c r="A1503" s="57">
        <v>20122348</v>
      </c>
      <c r="B1503" s="58" t="s">
        <v>1759</v>
      </c>
    </row>
    <row r="1504" spans="1:2" x14ac:dyDescent="0.25">
      <c r="A1504" s="57">
        <v>20122349</v>
      </c>
      <c r="B1504" s="58" t="s">
        <v>7246</v>
      </c>
    </row>
    <row r="1505" spans="1:2" x14ac:dyDescent="0.25">
      <c r="A1505" s="57">
        <v>20122350</v>
      </c>
      <c r="B1505" s="58" t="s">
        <v>4317</v>
      </c>
    </row>
    <row r="1506" spans="1:2" x14ac:dyDescent="0.25">
      <c r="A1506" s="57">
        <v>20122351</v>
      </c>
      <c r="B1506" s="58" t="s">
        <v>17332</v>
      </c>
    </row>
    <row r="1507" spans="1:2" x14ac:dyDescent="0.25">
      <c r="A1507" s="57">
        <v>20122352</v>
      </c>
      <c r="B1507" s="58" t="s">
        <v>7777</v>
      </c>
    </row>
    <row r="1508" spans="1:2" x14ac:dyDescent="0.25">
      <c r="A1508" s="57">
        <v>20122353</v>
      </c>
      <c r="B1508" s="58" t="s">
        <v>4395</v>
      </c>
    </row>
    <row r="1509" spans="1:2" x14ac:dyDescent="0.25">
      <c r="A1509" s="57">
        <v>20122354</v>
      </c>
      <c r="B1509" s="58" t="s">
        <v>10542</v>
      </c>
    </row>
    <row r="1510" spans="1:2" x14ac:dyDescent="0.25">
      <c r="A1510" s="57">
        <v>20122356</v>
      </c>
      <c r="B1510" s="58" t="s">
        <v>9767</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12395</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15209</v>
      </c>
    </row>
    <row r="1520" spans="1:2" x14ac:dyDescent="0.25">
      <c r="A1520" s="57">
        <v>20122409</v>
      </c>
      <c r="B1520" s="58" t="s">
        <v>5502</v>
      </c>
    </row>
    <row r="1521" spans="1:2" x14ac:dyDescent="0.25">
      <c r="A1521" s="57">
        <v>20122410</v>
      </c>
      <c r="B1521" s="58" t="s">
        <v>6592</v>
      </c>
    </row>
    <row r="1522" spans="1:2" x14ac:dyDescent="0.25">
      <c r="A1522" s="57">
        <v>20122501</v>
      </c>
      <c r="B1522" s="58" t="s">
        <v>7436</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10454</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14759</v>
      </c>
    </row>
    <row r="1532" spans="1:2" x14ac:dyDescent="0.25">
      <c r="A1532" s="57">
        <v>20122511</v>
      </c>
      <c r="B1532" s="58" t="s">
        <v>3353</v>
      </c>
    </row>
    <row r="1533" spans="1:2" x14ac:dyDescent="0.25">
      <c r="A1533" s="57">
        <v>20122512</v>
      </c>
      <c r="B1533" s="58" t="s">
        <v>6294</v>
      </c>
    </row>
    <row r="1534" spans="1:2" x14ac:dyDescent="0.25">
      <c r="A1534" s="57">
        <v>20122513</v>
      </c>
      <c r="B1534" s="58" t="s">
        <v>4699</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5271</v>
      </c>
    </row>
    <row r="1545" spans="1:2" x14ac:dyDescent="0.25">
      <c r="A1545" s="57">
        <v>20122609</v>
      </c>
      <c r="B1545" s="58" t="s">
        <v>2039</v>
      </c>
    </row>
    <row r="1546" spans="1:2" x14ac:dyDescent="0.25">
      <c r="A1546" s="57">
        <v>20122610</v>
      </c>
      <c r="B1546" s="58" t="s">
        <v>10147</v>
      </c>
    </row>
    <row r="1547" spans="1:2" x14ac:dyDescent="0.25">
      <c r="A1547" s="57">
        <v>20122611</v>
      </c>
      <c r="B1547" s="58" t="s">
        <v>8341</v>
      </c>
    </row>
    <row r="1548" spans="1:2" x14ac:dyDescent="0.25">
      <c r="A1548" s="57">
        <v>20122612</v>
      </c>
      <c r="B1548" s="58" t="s">
        <v>1710</v>
      </c>
    </row>
    <row r="1549" spans="1:2" x14ac:dyDescent="0.25">
      <c r="A1549" s="57">
        <v>20122613</v>
      </c>
      <c r="B1549" s="58" t="s">
        <v>3896</v>
      </c>
    </row>
    <row r="1550" spans="1:2" x14ac:dyDescent="0.25">
      <c r="A1550" s="57">
        <v>20122614</v>
      </c>
      <c r="B1550" s="58" t="s">
        <v>8630</v>
      </c>
    </row>
    <row r="1551" spans="1:2" x14ac:dyDescent="0.25">
      <c r="A1551" s="57">
        <v>20122615</v>
      </c>
      <c r="B1551" s="58" t="s">
        <v>18475</v>
      </c>
    </row>
    <row r="1552" spans="1:2" x14ac:dyDescent="0.25">
      <c r="A1552" s="57">
        <v>20122616</v>
      </c>
      <c r="B1552" s="58" t="s">
        <v>11181</v>
      </c>
    </row>
    <row r="1553" spans="1:2" x14ac:dyDescent="0.25">
      <c r="A1553" s="57">
        <v>20122617</v>
      </c>
      <c r="B1553" s="58" t="s">
        <v>5472</v>
      </c>
    </row>
    <row r="1554" spans="1:2" x14ac:dyDescent="0.25">
      <c r="A1554" s="57">
        <v>20122618</v>
      </c>
      <c r="B1554" s="58" t="s">
        <v>12029</v>
      </c>
    </row>
    <row r="1555" spans="1:2" x14ac:dyDescent="0.25">
      <c r="A1555" s="57">
        <v>20122619</v>
      </c>
      <c r="B1555" s="58" t="s">
        <v>16806</v>
      </c>
    </row>
    <row r="1556" spans="1:2" x14ac:dyDescent="0.25">
      <c r="A1556" s="57">
        <v>20122620</v>
      </c>
      <c r="B1556" s="58" t="s">
        <v>12404</v>
      </c>
    </row>
    <row r="1557" spans="1:2" x14ac:dyDescent="0.25">
      <c r="A1557" s="57">
        <v>20122621</v>
      </c>
      <c r="B1557" s="58" t="s">
        <v>13856</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15192</v>
      </c>
    </row>
    <row r="1564" spans="1:2" x14ac:dyDescent="0.25">
      <c r="A1564" s="57">
        <v>20122705</v>
      </c>
      <c r="B1564" s="58" t="s">
        <v>17262</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8107</v>
      </c>
    </row>
    <row r="1579" spans="1:2" x14ac:dyDescent="0.25">
      <c r="A1579" s="57">
        <v>20122812</v>
      </c>
      <c r="B1579" s="58" t="s">
        <v>11469</v>
      </c>
    </row>
    <row r="1580" spans="1:2" x14ac:dyDescent="0.25">
      <c r="A1580" s="57">
        <v>20122813</v>
      </c>
      <c r="B1580" s="58" t="s">
        <v>5985</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9193</v>
      </c>
    </row>
    <row r="1585" spans="1:2" x14ac:dyDescent="0.25">
      <c r="A1585" s="57">
        <v>20122818</v>
      </c>
      <c r="B1585" s="58" t="s">
        <v>4300</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5865</v>
      </c>
    </row>
    <row r="1597" spans="1:2" x14ac:dyDescent="0.25">
      <c r="A1597" s="57">
        <v>20122830</v>
      </c>
      <c r="B1597" s="58" t="s">
        <v>8495</v>
      </c>
    </row>
    <row r="1598" spans="1:2" x14ac:dyDescent="0.25">
      <c r="A1598" s="57">
        <v>20122831</v>
      </c>
      <c r="B1598" s="58" t="s">
        <v>17126</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12781</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5911</v>
      </c>
    </row>
    <row r="1611" spans="1:2" x14ac:dyDescent="0.25">
      <c r="A1611" s="57">
        <v>20122901</v>
      </c>
      <c r="B1611" s="58" t="s">
        <v>4438</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8688</v>
      </c>
    </row>
    <row r="1624" spans="1:2" x14ac:dyDescent="0.25">
      <c r="A1624" s="57">
        <v>20131008</v>
      </c>
      <c r="B1624" s="58" t="s">
        <v>7963</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15161</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18278</v>
      </c>
    </row>
    <row r="1643" spans="1:2" x14ac:dyDescent="0.25">
      <c r="A1643" s="57">
        <v>20141001</v>
      </c>
      <c r="B1643" s="58" t="s">
        <v>6818</v>
      </c>
    </row>
    <row r="1644" spans="1:2" x14ac:dyDescent="0.25">
      <c r="A1644" s="57">
        <v>20141002</v>
      </c>
      <c r="B1644" s="58" t="s">
        <v>4553</v>
      </c>
    </row>
    <row r="1645" spans="1:2" x14ac:dyDescent="0.25">
      <c r="A1645" s="57">
        <v>20141003</v>
      </c>
      <c r="B1645" s="58" t="s">
        <v>11754</v>
      </c>
    </row>
    <row r="1646" spans="1:2" x14ac:dyDescent="0.25">
      <c r="A1646" s="57">
        <v>20141004</v>
      </c>
      <c r="B1646" s="58" t="s">
        <v>5655</v>
      </c>
    </row>
    <row r="1647" spans="1:2" x14ac:dyDescent="0.25">
      <c r="A1647" s="57">
        <v>20141005</v>
      </c>
      <c r="B1647" s="58" t="s">
        <v>7499</v>
      </c>
    </row>
    <row r="1648" spans="1:2" x14ac:dyDescent="0.25">
      <c r="A1648" s="57">
        <v>20141006</v>
      </c>
      <c r="B1648" s="58" t="s">
        <v>10622</v>
      </c>
    </row>
    <row r="1649" spans="1:2" x14ac:dyDescent="0.25">
      <c r="A1649" s="57">
        <v>20141007</v>
      </c>
      <c r="B1649" s="58" t="s">
        <v>6220</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14873</v>
      </c>
    </row>
    <row r="1654" spans="1:2" x14ac:dyDescent="0.25">
      <c r="A1654" s="57">
        <v>20141014</v>
      </c>
      <c r="B1654" s="58" t="s">
        <v>2910</v>
      </c>
    </row>
    <row r="1655" spans="1:2" x14ac:dyDescent="0.25">
      <c r="A1655" s="57">
        <v>20141015</v>
      </c>
      <c r="B1655" s="58" t="s">
        <v>6416</v>
      </c>
    </row>
    <row r="1656" spans="1:2" x14ac:dyDescent="0.25">
      <c r="A1656" s="57">
        <v>20141101</v>
      </c>
      <c r="B1656" s="58" t="s">
        <v>12850</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13653</v>
      </c>
    </row>
    <row r="1666" spans="1:2" x14ac:dyDescent="0.25">
      <c r="A1666" s="57">
        <v>20141705</v>
      </c>
      <c r="B1666" s="58" t="s">
        <v>15378</v>
      </c>
    </row>
    <row r="1667" spans="1:2" x14ac:dyDescent="0.25">
      <c r="A1667" s="57">
        <v>20141801</v>
      </c>
      <c r="B1667" s="58" t="s">
        <v>8991</v>
      </c>
    </row>
    <row r="1668" spans="1:2" x14ac:dyDescent="0.25">
      <c r="A1668" s="57">
        <v>20141901</v>
      </c>
      <c r="B1668" s="58" t="s">
        <v>8210</v>
      </c>
    </row>
    <row r="1669" spans="1:2" x14ac:dyDescent="0.25">
      <c r="A1669" s="57">
        <v>20142001</v>
      </c>
      <c r="B1669" s="58" t="s">
        <v>5635</v>
      </c>
    </row>
    <row r="1670" spans="1:2" x14ac:dyDescent="0.25">
      <c r="A1670" s="57">
        <v>20142101</v>
      </c>
      <c r="B1670" s="58" t="s">
        <v>16543</v>
      </c>
    </row>
    <row r="1671" spans="1:2" x14ac:dyDescent="0.25">
      <c r="A1671" s="57">
        <v>20142201</v>
      </c>
      <c r="B1671" s="58" t="s">
        <v>11136</v>
      </c>
    </row>
    <row r="1672" spans="1:2" x14ac:dyDescent="0.25">
      <c r="A1672" s="57">
        <v>20142301</v>
      </c>
      <c r="B1672" s="58" t="s">
        <v>17619</v>
      </c>
    </row>
    <row r="1673" spans="1:2" x14ac:dyDescent="0.25">
      <c r="A1673" s="57">
        <v>20142401</v>
      </c>
      <c r="B1673" s="58" t="s">
        <v>11958</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10225</v>
      </c>
    </row>
    <row r="1682" spans="1:2" x14ac:dyDescent="0.25">
      <c r="A1682" s="57">
        <v>20142703</v>
      </c>
      <c r="B1682" s="58" t="s">
        <v>3249</v>
      </c>
    </row>
    <row r="1683" spans="1:2" x14ac:dyDescent="0.25">
      <c r="A1683" s="57">
        <v>20142801</v>
      </c>
      <c r="B1683" s="58" t="s">
        <v>8596</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15693</v>
      </c>
    </row>
    <row r="1689" spans="1:2" x14ac:dyDescent="0.25">
      <c r="A1689" s="57">
        <v>21101503</v>
      </c>
      <c r="B1689" s="58" t="s">
        <v>11502</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7589</v>
      </c>
    </row>
    <row r="1701" spans="1:2" x14ac:dyDescent="0.25">
      <c r="A1701" s="57">
        <v>21101516</v>
      </c>
      <c r="B1701" s="58" t="s">
        <v>15525</v>
      </c>
    </row>
    <row r="1702" spans="1:2" x14ac:dyDescent="0.25">
      <c r="A1702" s="57">
        <v>21101601</v>
      </c>
      <c r="B1702" s="58" t="s">
        <v>4827</v>
      </c>
    </row>
    <row r="1703" spans="1:2" x14ac:dyDescent="0.25">
      <c r="A1703" s="57">
        <v>21101602</v>
      </c>
      <c r="B1703" s="58" t="s">
        <v>10105</v>
      </c>
    </row>
    <row r="1704" spans="1:2" x14ac:dyDescent="0.25">
      <c r="A1704" s="57">
        <v>21101603</v>
      </c>
      <c r="B1704" s="58" t="s">
        <v>17183</v>
      </c>
    </row>
    <row r="1705" spans="1:2" x14ac:dyDescent="0.25">
      <c r="A1705" s="57">
        <v>21101604</v>
      </c>
      <c r="B1705" s="58" t="s">
        <v>1395</v>
      </c>
    </row>
    <row r="1706" spans="1:2" x14ac:dyDescent="0.25">
      <c r="A1706" s="57">
        <v>21101605</v>
      </c>
      <c r="B1706" s="58" t="s">
        <v>10130</v>
      </c>
    </row>
    <row r="1707" spans="1:2" x14ac:dyDescent="0.25">
      <c r="A1707" s="57">
        <v>21101606</v>
      </c>
      <c r="B1707" s="58" t="s">
        <v>8016</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10066</v>
      </c>
    </row>
    <row r="1715" spans="1:2" x14ac:dyDescent="0.25">
      <c r="A1715" s="57">
        <v>21101707</v>
      </c>
      <c r="B1715" s="58" t="s">
        <v>6317</v>
      </c>
    </row>
    <row r="1716" spans="1:2" x14ac:dyDescent="0.25">
      <c r="A1716" s="57">
        <v>21101708</v>
      </c>
      <c r="B1716" s="58" t="s">
        <v>9735</v>
      </c>
    </row>
    <row r="1717" spans="1:2" x14ac:dyDescent="0.25">
      <c r="A1717" s="57">
        <v>21101801</v>
      </c>
      <c r="B1717" s="58" t="s">
        <v>18804</v>
      </c>
    </row>
    <row r="1718" spans="1:2" x14ac:dyDescent="0.25">
      <c r="A1718" s="57">
        <v>21101802</v>
      </c>
      <c r="B1718" s="58" t="s">
        <v>6173</v>
      </c>
    </row>
    <row r="1719" spans="1:2" x14ac:dyDescent="0.25">
      <c r="A1719" s="57">
        <v>21101803</v>
      </c>
      <c r="B1719" s="58" t="s">
        <v>5134</v>
      </c>
    </row>
    <row r="1720" spans="1:2" x14ac:dyDescent="0.25">
      <c r="A1720" s="57">
        <v>21101804</v>
      </c>
      <c r="B1720" s="58" t="s">
        <v>9040</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7723</v>
      </c>
    </row>
    <row r="1728" spans="1:2" x14ac:dyDescent="0.25">
      <c r="A1728" s="57">
        <v>21101904</v>
      </c>
      <c r="B1728" s="58" t="s">
        <v>12489</v>
      </c>
    </row>
    <row r="1729" spans="1:2" x14ac:dyDescent="0.25">
      <c r="A1729" s="57">
        <v>21101905</v>
      </c>
      <c r="B1729" s="58" t="s">
        <v>15888</v>
      </c>
    </row>
    <row r="1730" spans="1:2" x14ac:dyDescent="0.25">
      <c r="A1730" s="57">
        <v>21101906</v>
      </c>
      <c r="B1730" s="58" t="s">
        <v>15568</v>
      </c>
    </row>
    <row r="1731" spans="1:2" x14ac:dyDescent="0.25">
      <c r="A1731" s="57">
        <v>21101907</v>
      </c>
      <c r="B1731" s="58" t="s">
        <v>12829</v>
      </c>
    </row>
    <row r="1732" spans="1:2" x14ac:dyDescent="0.25">
      <c r="A1732" s="57">
        <v>21101908</v>
      </c>
      <c r="B1732" s="58" t="s">
        <v>13444</v>
      </c>
    </row>
    <row r="1733" spans="1:2" x14ac:dyDescent="0.25">
      <c r="A1733" s="57">
        <v>21101909</v>
      </c>
      <c r="B1733" s="58" t="s">
        <v>11921</v>
      </c>
    </row>
    <row r="1734" spans="1:2" x14ac:dyDescent="0.25">
      <c r="A1734" s="57">
        <v>21102001</v>
      </c>
      <c r="B1734" s="58" t="s">
        <v>5283</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14978</v>
      </c>
    </row>
    <row r="1744" spans="1:2" x14ac:dyDescent="0.25">
      <c r="A1744" s="57">
        <v>21102204</v>
      </c>
      <c r="B1744" s="58" t="s">
        <v>10649</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7685</v>
      </c>
    </row>
    <row r="1749" spans="1:2" x14ac:dyDescent="0.25">
      <c r="A1749" s="57">
        <v>21102302</v>
      </c>
      <c r="B1749" s="58" t="s">
        <v>5161</v>
      </c>
    </row>
    <row r="1750" spans="1:2" x14ac:dyDescent="0.25">
      <c r="A1750" s="57">
        <v>21102303</v>
      </c>
      <c r="B1750" s="58" t="s">
        <v>8395</v>
      </c>
    </row>
    <row r="1751" spans="1:2" x14ac:dyDescent="0.25">
      <c r="A1751" s="57">
        <v>21102304</v>
      </c>
      <c r="B1751" s="58" t="s">
        <v>3868</v>
      </c>
    </row>
    <row r="1752" spans="1:2" x14ac:dyDescent="0.25">
      <c r="A1752" s="57">
        <v>21102401</v>
      </c>
      <c r="B1752" s="58" t="s">
        <v>8160</v>
      </c>
    </row>
    <row r="1753" spans="1:2" x14ac:dyDescent="0.25">
      <c r="A1753" s="57">
        <v>21102402</v>
      </c>
      <c r="B1753" s="58" t="s">
        <v>3483</v>
      </c>
    </row>
    <row r="1754" spans="1:2" x14ac:dyDescent="0.25">
      <c r="A1754" s="57">
        <v>21102403</v>
      </c>
      <c r="B1754" s="58" t="s">
        <v>9090</v>
      </c>
    </row>
    <row r="1755" spans="1:2" x14ac:dyDescent="0.25">
      <c r="A1755" s="57">
        <v>21102404</v>
      </c>
      <c r="B1755" s="58" t="s">
        <v>5913</v>
      </c>
    </row>
    <row r="1756" spans="1:2" x14ac:dyDescent="0.25">
      <c r="A1756" s="57">
        <v>21111501</v>
      </c>
      <c r="B1756" s="58" t="s">
        <v>7275</v>
      </c>
    </row>
    <row r="1757" spans="1:2" x14ac:dyDescent="0.25">
      <c r="A1757" s="57">
        <v>21111502</v>
      </c>
      <c r="B1757" s="58" t="s">
        <v>4606</v>
      </c>
    </row>
    <row r="1758" spans="1:2" x14ac:dyDescent="0.25">
      <c r="A1758" s="57">
        <v>21111503</v>
      </c>
      <c r="B1758" s="58" t="s">
        <v>814</v>
      </c>
    </row>
    <row r="1759" spans="1:2" x14ac:dyDescent="0.25">
      <c r="A1759" s="57">
        <v>21111504</v>
      </c>
      <c r="B1759" s="58" t="s">
        <v>7574</v>
      </c>
    </row>
    <row r="1760" spans="1:2" x14ac:dyDescent="0.25">
      <c r="A1760" s="57">
        <v>21111506</v>
      </c>
      <c r="B1760" s="58" t="s">
        <v>3056</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5299</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4873</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5638</v>
      </c>
    </row>
    <row r="1792" spans="1:2" x14ac:dyDescent="0.25">
      <c r="A1792" s="57">
        <v>22101534</v>
      </c>
      <c r="B1792" s="58" t="s">
        <v>129</v>
      </c>
    </row>
    <row r="1793" spans="1:2" x14ac:dyDescent="0.25">
      <c r="A1793" s="57">
        <v>22101602</v>
      </c>
      <c r="B1793" s="58" t="s">
        <v>5510</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6238</v>
      </c>
    </row>
    <row r="1800" spans="1:2" x14ac:dyDescent="0.25">
      <c r="A1800" s="57">
        <v>22101609</v>
      </c>
      <c r="B1800" s="58" t="s">
        <v>7747</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4532</v>
      </c>
    </row>
    <row r="1808" spans="1:2" x14ac:dyDescent="0.25">
      <c r="A1808" s="57">
        <v>22101617</v>
      </c>
      <c r="B1808" s="58" t="s">
        <v>8204</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11838</v>
      </c>
    </row>
    <row r="1813" spans="1:2" x14ac:dyDescent="0.25">
      <c r="A1813" s="57">
        <v>22101702</v>
      </c>
      <c r="B1813" s="58" t="s">
        <v>17736</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5034</v>
      </c>
    </row>
    <row r="1821" spans="1:2" x14ac:dyDescent="0.25">
      <c r="A1821" s="57">
        <v>22101710</v>
      </c>
      <c r="B1821" s="58" t="s">
        <v>6674</v>
      </c>
    </row>
    <row r="1822" spans="1:2" x14ac:dyDescent="0.25">
      <c r="A1822" s="57">
        <v>22101711</v>
      </c>
      <c r="B1822" s="58" t="s">
        <v>9977</v>
      </c>
    </row>
    <row r="1823" spans="1:2" x14ac:dyDescent="0.25">
      <c r="A1823" s="57">
        <v>22101712</v>
      </c>
      <c r="B1823" s="58" t="s">
        <v>7771</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10087</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12451</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11813</v>
      </c>
    </row>
    <row r="1836" spans="1:2" x14ac:dyDescent="0.25">
      <c r="A1836" s="57">
        <v>22101901</v>
      </c>
      <c r="B1836" s="58" t="s">
        <v>17269</v>
      </c>
    </row>
    <row r="1837" spans="1:2" x14ac:dyDescent="0.25">
      <c r="A1837" s="57">
        <v>22101902</v>
      </c>
      <c r="B1837" s="58" t="s">
        <v>13000</v>
      </c>
    </row>
    <row r="1838" spans="1:2" x14ac:dyDescent="0.25">
      <c r="A1838" s="57">
        <v>22101903</v>
      </c>
      <c r="B1838" s="58" t="s">
        <v>18704</v>
      </c>
    </row>
    <row r="1839" spans="1:2" x14ac:dyDescent="0.25">
      <c r="A1839" s="57">
        <v>22101904</v>
      </c>
      <c r="B1839" s="58" t="s">
        <v>5309</v>
      </c>
    </row>
    <row r="1840" spans="1:2" x14ac:dyDescent="0.25">
      <c r="A1840" s="57">
        <v>22101905</v>
      </c>
      <c r="B1840" s="58" t="s">
        <v>5569</v>
      </c>
    </row>
    <row r="1841" spans="1:2" x14ac:dyDescent="0.25">
      <c r="A1841" s="57">
        <v>22101906</v>
      </c>
      <c r="B1841" s="58" t="s">
        <v>10838</v>
      </c>
    </row>
    <row r="1842" spans="1:2" x14ac:dyDescent="0.25">
      <c r="A1842" s="57">
        <v>22101907</v>
      </c>
      <c r="B1842" s="58" t="s">
        <v>8197</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7440</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10545</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8093</v>
      </c>
    </row>
    <row r="1860" spans="1:2" x14ac:dyDescent="0.25">
      <c r="A1860" s="57">
        <v>23101517</v>
      </c>
      <c r="B1860" s="58" t="s">
        <v>13978</v>
      </c>
    </row>
    <row r="1861" spans="1:2" x14ac:dyDescent="0.25">
      <c r="A1861" s="57">
        <v>23101518</v>
      </c>
      <c r="B1861" s="58" t="s">
        <v>8849</v>
      </c>
    </row>
    <row r="1862" spans="1:2" x14ac:dyDescent="0.25">
      <c r="A1862" s="57">
        <v>23101519</v>
      </c>
      <c r="B1862" s="58" t="s">
        <v>4259</v>
      </c>
    </row>
    <row r="1863" spans="1:2" x14ac:dyDescent="0.25">
      <c r="A1863" s="57">
        <v>23101520</v>
      </c>
      <c r="B1863" s="58" t="s">
        <v>7676</v>
      </c>
    </row>
    <row r="1864" spans="1:2" x14ac:dyDescent="0.25">
      <c r="A1864" s="57">
        <v>23101521</v>
      </c>
      <c r="B1864" s="58" t="s">
        <v>14729</v>
      </c>
    </row>
    <row r="1865" spans="1:2" x14ac:dyDescent="0.25">
      <c r="A1865" s="57">
        <v>23101522</v>
      </c>
      <c r="B1865" s="58" t="s">
        <v>14136</v>
      </c>
    </row>
    <row r="1866" spans="1:2" x14ac:dyDescent="0.25">
      <c r="A1866" s="57">
        <v>23111501</v>
      </c>
      <c r="B1866" s="58" t="s">
        <v>5378</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4564</v>
      </c>
    </row>
    <row r="1871" spans="1:2" x14ac:dyDescent="0.25">
      <c r="A1871" s="57">
        <v>23111506</v>
      </c>
      <c r="B1871" s="58" t="s">
        <v>14424</v>
      </c>
    </row>
    <row r="1872" spans="1:2" x14ac:dyDescent="0.25">
      <c r="A1872" s="57">
        <v>23111507</v>
      </c>
      <c r="B1872" s="58" t="s">
        <v>17914</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7404</v>
      </c>
    </row>
    <row r="1877" spans="1:2" x14ac:dyDescent="0.25">
      <c r="A1877" s="57">
        <v>23111605</v>
      </c>
      <c r="B1877" s="58" t="s">
        <v>1445</v>
      </c>
    </row>
    <row r="1878" spans="1:2" x14ac:dyDescent="0.25">
      <c r="A1878" s="57">
        <v>23111606</v>
      </c>
      <c r="B1878" s="58" t="s">
        <v>5322</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8667</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9888</v>
      </c>
    </row>
    <row r="1887" spans="1:2" x14ac:dyDescent="0.25">
      <c r="A1887" s="57">
        <v>23121509</v>
      </c>
      <c r="B1887" s="58" t="s">
        <v>6803</v>
      </c>
    </row>
    <row r="1888" spans="1:2" x14ac:dyDescent="0.25">
      <c r="A1888" s="57">
        <v>23121510</v>
      </c>
      <c r="B1888" s="58" t="s">
        <v>1198</v>
      </c>
    </row>
    <row r="1889" spans="1:2" x14ac:dyDescent="0.25">
      <c r="A1889" s="57">
        <v>23121601</v>
      </c>
      <c r="B1889" s="58" t="s">
        <v>4380</v>
      </c>
    </row>
    <row r="1890" spans="1:2" x14ac:dyDescent="0.25">
      <c r="A1890" s="57">
        <v>23121602</v>
      </c>
      <c r="B1890" s="58" t="s">
        <v>8521</v>
      </c>
    </row>
    <row r="1891" spans="1:2" x14ac:dyDescent="0.25">
      <c r="A1891" s="57">
        <v>23121603</v>
      </c>
      <c r="B1891" s="58" t="s">
        <v>4607</v>
      </c>
    </row>
    <row r="1892" spans="1:2" x14ac:dyDescent="0.25">
      <c r="A1892" s="57">
        <v>23121604</v>
      </c>
      <c r="B1892" s="58" t="s">
        <v>12580</v>
      </c>
    </row>
    <row r="1893" spans="1:2" x14ac:dyDescent="0.25">
      <c r="A1893" s="57">
        <v>23121605</v>
      </c>
      <c r="B1893" s="58" t="s">
        <v>15228</v>
      </c>
    </row>
    <row r="1894" spans="1:2" x14ac:dyDescent="0.25">
      <c r="A1894" s="57">
        <v>23121606</v>
      </c>
      <c r="B1894" s="58" t="s">
        <v>5696</v>
      </c>
    </row>
    <row r="1895" spans="1:2" x14ac:dyDescent="0.25">
      <c r="A1895" s="57">
        <v>23121607</v>
      </c>
      <c r="B1895" s="58" t="s">
        <v>989</v>
      </c>
    </row>
    <row r="1896" spans="1:2" x14ac:dyDescent="0.25">
      <c r="A1896" s="57">
        <v>23121608</v>
      </c>
      <c r="B1896" s="58" t="s">
        <v>15052</v>
      </c>
    </row>
    <row r="1897" spans="1:2" x14ac:dyDescent="0.25">
      <c r="A1897" s="57">
        <v>23121609</v>
      </c>
      <c r="B1897" s="58" t="s">
        <v>14431</v>
      </c>
    </row>
    <row r="1898" spans="1:2" x14ac:dyDescent="0.25">
      <c r="A1898" s="57">
        <v>23121610</v>
      </c>
      <c r="B1898" s="58" t="s">
        <v>8788</v>
      </c>
    </row>
    <row r="1899" spans="1:2" x14ac:dyDescent="0.25">
      <c r="A1899" s="57">
        <v>23121611</v>
      </c>
      <c r="B1899" s="58" t="s">
        <v>10399</v>
      </c>
    </row>
    <row r="1900" spans="1:2" x14ac:dyDescent="0.25">
      <c r="A1900" s="57">
        <v>23121612</v>
      </c>
      <c r="B1900" s="58" t="s">
        <v>17586</v>
      </c>
    </row>
    <row r="1901" spans="1:2" x14ac:dyDescent="0.25">
      <c r="A1901" s="57">
        <v>23121613</v>
      </c>
      <c r="B1901" s="58" t="s">
        <v>4685</v>
      </c>
    </row>
    <row r="1902" spans="1:2" x14ac:dyDescent="0.25">
      <c r="A1902" s="57">
        <v>23121614</v>
      </c>
      <c r="B1902" s="58" t="s">
        <v>15767</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13537</v>
      </c>
    </row>
    <row r="1909" spans="1:2" x14ac:dyDescent="0.25">
      <c r="A1909" s="57">
        <v>23131506</v>
      </c>
      <c r="B1909" s="58" t="s">
        <v>6769</v>
      </c>
    </row>
    <row r="1910" spans="1:2" x14ac:dyDescent="0.25">
      <c r="A1910" s="57">
        <v>23131507</v>
      </c>
      <c r="B1910" s="58" t="s">
        <v>9506</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15019</v>
      </c>
    </row>
    <row r="1915" spans="1:2" x14ac:dyDescent="0.25">
      <c r="A1915" s="57">
        <v>23131512</v>
      </c>
      <c r="B1915" s="58" t="s">
        <v>7023</v>
      </c>
    </row>
    <row r="1916" spans="1:2" x14ac:dyDescent="0.25">
      <c r="A1916" s="57">
        <v>23131513</v>
      </c>
      <c r="B1916" s="58" t="s">
        <v>18588</v>
      </c>
    </row>
    <row r="1917" spans="1:2" x14ac:dyDescent="0.25">
      <c r="A1917" s="57">
        <v>23131514</v>
      </c>
      <c r="B1917" s="58" t="s">
        <v>7479</v>
      </c>
    </row>
    <row r="1918" spans="1:2" x14ac:dyDescent="0.25">
      <c r="A1918" s="57">
        <v>23131515</v>
      </c>
      <c r="B1918" s="58" t="s">
        <v>4473</v>
      </c>
    </row>
    <row r="1919" spans="1:2" x14ac:dyDescent="0.25">
      <c r="A1919" s="57">
        <v>23131601</v>
      </c>
      <c r="B1919" s="58" t="s">
        <v>17187</v>
      </c>
    </row>
    <row r="1920" spans="1:2" x14ac:dyDescent="0.25">
      <c r="A1920" s="57">
        <v>23131602</v>
      </c>
      <c r="B1920" s="58" t="s">
        <v>9704</v>
      </c>
    </row>
    <row r="1921" spans="1:2" x14ac:dyDescent="0.25">
      <c r="A1921" s="57">
        <v>23131603</v>
      </c>
      <c r="B1921" s="58" t="s">
        <v>9427</v>
      </c>
    </row>
    <row r="1922" spans="1:2" x14ac:dyDescent="0.25">
      <c r="A1922" s="57">
        <v>23131604</v>
      </c>
      <c r="B1922" s="58" t="s">
        <v>15726</v>
      </c>
    </row>
    <row r="1923" spans="1:2" x14ac:dyDescent="0.25">
      <c r="A1923" s="57">
        <v>23131701</v>
      </c>
      <c r="B1923" s="58" t="s">
        <v>10926</v>
      </c>
    </row>
    <row r="1924" spans="1:2" x14ac:dyDescent="0.25">
      <c r="A1924" s="57">
        <v>23131702</v>
      </c>
      <c r="B1924" s="58" t="s">
        <v>14560</v>
      </c>
    </row>
    <row r="1925" spans="1:2" x14ac:dyDescent="0.25">
      <c r="A1925" s="57">
        <v>23131703</v>
      </c>
      <c r="B1925" s="58" t="s">
        <v>854</v>
      </c>
    </row>
    <row r="1926" spans="1:2" x14ac:dyDescent="0.25">
      <c r="A1926" s="57">
        <v>23131704</v>
      </c>
      <c r="B1926" s="58" t="s">
        <v>4871</v>
      </c>
    </row>
    <row r="1927" spans="1:2" x14ac:dyDescent="0.25">
      <c r="A1927" s="57">
        <v>23141601</v>
      </c>
      <c r="B1927" s="58" t="s">
        <v>16192</v>
      </c>
    </row>
    <row r="1928" spans="1:2" x14ac:dyDescent="0.25">
      <c r="A1928" s="57">
        <v>23141602</v>
      </c>
      <c r="B1928" s="58" t="s">
        <v>16359</v>
      </c>
    </row>
    <row r="1929" spans="1:2" x14ac:dyDescent="0.25">
      <c r="A1929" s="57">
        <v>23141603</v>
      </c>
      <c r="B1929" s="58" t="s">
        <v>8715</v>
      </c>
    </row>
    <row r="1930" spans="1:2" x14ac:dyDescent="0.25">
      <c r="A1930" s="57">
        <v>23141604</v>
      </c>
      <c r="B1930" s="58" t="s">
        <v>7900</v>
      </c>
    </row>
    <row r="1931" spans="1:2" x14ac:dyDescent="0.25">
      <c r="A1931" s="57">
        <v>23141605</v>
      </c>
      <c r="B1931" s="58" t="s">
        <v>14944</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10345</v>
      </c>
    </row>
    <row r="1943" spans="1:2" x14ac:dyDescent="0.25">
      <c r="A1943" s="57">
        <v>23151509</v>
      </c>
      <c r="B1943" s="58" t="s">
        <v>4222</v>
      </c>
    </row>
    <row r="1944" spans="1:2" x14ac:dyDescent="0.25">
      <c r="A1944" s="57">
        <v>23151510</v>
      </c>
      <c r="B1944" s="58" t="s">
        <v>5013</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15308</v>
      </c>
    </row>
    <row r="1958" spans="1:2" x14ac:dyDescent="0.25">
      <c r="A1958" s="57">
        <v>23151701</v>
      </c>
      <c r="B1958" s="58" t="s">
        <v>12304</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8407</v>
      </c>
    </row>
    <row r="1963" spans="1:2" x14ac:dyDescent="0.25">
      <c r="A1963" s="57">
        <v>23151801</v>
      </c>
      <c r="B1963" s="58" t="s">
        <v>7753</v>
      </c>
    </row>
    <row r="1964" spans="1:2" x14ac:dyDescent="0.25">
      <c r="A1964" s="57">
        <v>23151802</v>
      </c>
      <c r="B1964" s="58" t="s">
        <v>13772</v>
      </c>
    </row>
    <row r="1965" spans="1:2" x14ac:dyDescent="0.25">
      <c r="A1965" s="57">
        <v>23151803</v>
      </c>
      <c r="B1965" s="58" t="s">
        <v>15944</v>
      </c>
    </row>
    <row r="1966" spans="1:2" x14ac:dyDescent="0.25">
      <c r="A1966" s="57">
        <v>23151804</v>
      </c>
      <c r="B1966" s="58" t="s">
        <v>11950</v>
      </c>
    </row>
    <row r="1967" spans="1:2" x14ac:dyDescent="0.25">
      <c r="A1967" s="57">
        <v>23151805</v>
      </c>
      <c r="B1967" s="58" t="s">
        <v>10602</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4437</v>
      </c>
    </row>
    <row r="1972" spans="1:2" x14ac:dyDescent="0.25">
      <c r="A1972" s="57">
        <v>23151810</v>
      </c>
      <c r="B1972" s="58" t="s">
        <v>6037</v>
      </c>
    </row>
    <row r="1973" spans="1:2" x14ac:dyDescent="0.25">
      <c r="A1973" s="57">
        <v>23151811</v>
      </c>
      <c r="B1973" s="58" t="s">
        <v>10665</v>
      </c>
    </row>
    <row r="1974" spans="1:2" x14ac:dyDescent="0.25">
      <c r="A1974" s="57">
        <v>23151812</v>
      </c>
      <c r="B1974" s="58" t="s">
        <v>6749</v>
      </c>
    </row>
    <row r="1975" spans="1:2" x14ac:dyDescent="0.25">
      <c r="A1975" s="57">
        <v>23151813</v>
      </c>
      <c r="B1975" s="58" t="s">
        <v>12442</v>
      </c>
    </row>
    <row r="1976" spans="1:2" x14ac:dyDescent="0.25">
      <c r="A1976" s="57">
        <v>23151814</v>
      </c>
      <c r="B1976" s="58" t="s">
        <v>15008</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15587</v>
      </c>
    </row>
    <row r="1982" spans="1:2" x14ac:dyDescent="0.25">
      <c r="A1982" s="57">
        <v>23151821</v>
      </c>
      <c r="B1982" s="58" t="s">
        <v>4522</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16430</v>
      </c>
    </row>
    <row r="1987" spans="1:2" x14ac:dyDescent="0.25">
      <c r="A1987" s="57">
        <v>23151903</v>
      </c>
      <c r="B1987" s="58" t="s">
        <v>9142</v>
      </c>
    </row>
    <row r="1988" spans="1:2" x14ac:dyDescent="0.25">
      <c r="A1988" s="57">
        <v>23151904</v>
      </c>
      <c r="B1988" s="58" t="s">
        <v>7110</v>
      </c>
    </row>
    <row r="1989" spans="1:2" x14ac:dyDescent="0.25">
      <c r="A1989" s="57">
        <v>23151905</v>
      </c>
      <c r="B1989" s="58" t="s">
        <v>11917</v>
      </c>
    </row>
    <row r="1990" spans="1:2" x14ac:dyDescent="0.25">
      <c r="A1990" s="57">
        <v>23151906</v>
      </c>
      <c r="B1990" s="58" t="s">
        <v>1760</v>
      </c>
    </row>
    <row r="1991" spans="1:2" x14ac:dyDescent="0.25">
      <c r="A1991" s="57">
        <v>23152001</v>
      </c>
      <c r="B1991" s="58" t="s">
        <v>5409</v>
      </c>
    </row>
    <row r="1992" spans="1:2" x14ac:dyDescent="0.25">
      <c r="A1992" s="57">
        <v>23152002</v>
      </c>
      <c r="B1992" s="58" t="s">
        <v>16858</v>
      </c>
    </row>
    <row r="1993" spans="1:2" x14ac:dyDescent="0.25">
      <c r="A1993" s="57">
        <v>23152101</v>
      </c>
      <c r="B1993" s="58" t="s">
        <v>11189</v>
      </c>
    </row>
    <row r="1994" spans="1:2" x14ac:dyDescent="0.25">
      <c r="A1994" s="57">
        <v>23152102</v>
      </c>
      <c r="B1994" s="58" t="s">
        <v>5684</v>
      </c>
    </row>
    <row r="1995" spans="1:2" x14ac:dyDescent="0.25">
      <c r="A1995" s="57">
        <v>23152103</v>
      </c>
      <c r="B1995" s="58" t="s">
        <v>1371</v>
      </c>
    </row>
    <row r="1996" spans="1:2" x14ac:dyDescent="0.25">
      <c r="A1996" s="57">
        <v>23152104</v>
      </c>
      <c r="B1996" s="58" t="s">
        <v>4986</v>
      </c>
    </row>
    <row r="1997" spans="1:2" x14ac:dyDescent="0.25">
      <c r="A1997" s="57">
        <v>23152201</v>
      </c>
      <c r="B1997" s="58" t="s">
        <v>9846</v>
      </c>
    </row>
    <row r="1998" spans="1:2" x14ac:dyDescent="0.25">
      <c r="A1998" s="57">
        <v>23152202</v>
      </c>
      <c r="B1998" s="58" t="s">
        <v>10132</v>
      </c>
    </row>
    <row r="1999" spans="1:2" x14ac:dyDescent="0.25">
      <c r="A1999" s="57">
        <v>23152203</v>
      </c>
      <c r="B1999" s="58" t="s">
        <v>6251</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4575</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11975</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5764</v>
      </c>
    </row>
    <row r="2022" spans="1:2" x14ac:dyDescent="0.25">
      <c r="A2022" s="57">
        <v>23153014</v>
      </c>
      <c r="B2022" s="58" t="s">
        <v>3453</v>
      </c>
    </row>
    <row r="2023" spans="1:2" x14ac:dyDescent="0.25">
      <c r="A2023" s="57">
        <v>23153015</v>
      </c>
      <c r="B2023" s="58" t="s">
        <v>6345</v>
      </c>
    </row>
    <row r="2024" spans="1:2" x14ac:dyDescent="0.25">
      <c r="A2024" s="57">
        <v>23153016</v>
      </c>
      <c r="B2024" s="58" t="s">
        <v>8099</v>
      </c>
    </row>
    <row r="2025" spans="1:2" x14ac:dyDescent="0.25">
      <c r="A2025" s="57">
        <v>23153017</v>
      </c>
      <c r="B2025" s="58" t="s">
        <v>10850</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17100</v>
      </c>
    </row>
    <row r="2031" spans="1:2" x14ac:dyDescent="0.25">
      <c r="A2031" s="57">
        <v>23153023</v>
      </c>
      <c r="B2031" s="58" t="s">
        <v>4829</v>
      </c>
    </row>
    <row r="2032" spans="1:2" x14ac:dyDescent="0.25">
      <c r="A2032" s="57">
        <v>23153024</v>
      </c>
      <c r="B2032" s="58" t="s">
        <v>15118</v>
      </c>
    </row>
    <row r="2033" spans="1:2" x14ac:dyDescent="0.25">
      <c r="A2033" s="57">
        <v>23153025</v>
      </c>
      <c r="B2033" s="58" t="s">
        <v>15110</v>
      </c>
    </row>
    <row r="2034" spans="1:2" x14ac:dyDescent="0.25">
      <c r="A2034" s="57">
        <v>23153026</v>
      </c>
      <c r="B2034" s="58" t="s">
        <v>10630</v>
      </c>
    </row>
    <row r="2035" spans="1:2" x14ac:dyDescent="0.25">
      <c r="A2035" s="57">
        <v>23153027</v>
      </c>
      <c r="B2035" s="58" t="s">
        <v>5689</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5087</v>
      </c>
    </row>
    <row r="2041" spans="1:2" x14ac:dyDescent="0.25">
      <c r="A2041" s="57">
        <v>23153033</v>
      </c>
      <c r="B2041" s="58" t="s">
        <v>6438</v>
      </c>
    </row>
    <row r="2042" spans="1:2" x14ac:dyDescent="0.25">
      <c r="A2042" s="57">
        <v>23153034</v>
      </c>
      <c r="B2042" s="58" t="s">
        <v>17294</v>
      </c>
    </row>
    <row r="2043" spans="1:2" x14ac:dyDescent="0.25">
      <c r="A2043" s="57">
        <v>23153035</v>
      </c>
      <c r="B2043" s="58" t="s">
        <v>4322</v>
      </c>
    </row>
    <row r="2044" spans="1:2" x14ac:dyDescent="0.25">
      <c r="A2044" s="57">
        <v>23153036</v>
      </c>
      <c r="B2044" s="58" t="s">
        <v>13914</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7399</v>
      </c>
    </row>
    <row r="2057" spans="1:2" x14ac:dyDescent="0.25">
      <c r="A2057" s="57">
        <v>23153137</v>
      </c>
      <c r="B2057" s="58" t="s">
        <v>4662</v>
      </c>
    </row>
    <row r="2058" spans="1:2" x14ac:dyDescent="0.25">
      <c r="A2058" s="57">
        <v>23153138</v>
      </c>
      <c r="B2058" s="58" t="s">
        <v>309</v>
      </c>
    </row>
    <row r="2059" spans="1:2" x14ac:dyDescent="0.25">
      <c r="A2059" s="57">
        <v>23153139</v>
      </c>
      <c r="B2059" s="58" t="s">
        <v>14842</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4700</v>
      </c>
    </row>
    <row r="2067" spans="1:2" x14ac:dyDescent="0.25">
      <c r="A2067" s="57">
        <v>23153303</v>
      </c>
      <c r="B2067" s="58" t="s">
        <v>7735</v>
      </c>
    </row>
    <row r="2068" spans="1:2" x14ac:dyDescent="0.25">
      <c r="A2068" s="57">
        <v>23153305</v>
      </c>
      <c r="B2068" s="58" t="s">
        <v>3827</v>
      </c>
    </row>
    <row r="2069" spans="1:2" x14ac:dyDescent="0.25">
      <c r="A2069" s="57">
        <v>23153306</v>
      </c>
      <c r="B2069" s="58" t="s">
        <v>7490</v>
      </c>
    </row>
    <row r="2070" spans="1:2" x14ac:dyDescent="0.25">
      <c r="A2070" s="57">
        <v>23153307</v>
      </c>
      <c r="B2070" s="58" t="s">
        <v>14785</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7694</v>
      </c>
    </row>
    <row r="2075" spans="1:2" x14ac:dyDescent="0.25">
      <c r="A2075" s="57">
        <v>23153312</v>
      </c>
      <c r="B2075" s="58" t="s">
        <v>17288</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10648</v>
      </c>
    </row>
    <row r="2088" spans="1:2" x14ac:dyDescent="0.25">
      <c r="A2088" s="57">
        <v>23153412</v>
      </c>
      <c r="B2088" s="58" t="s">
        <v>5296</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5295</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18675</v>
      </c>
    </row>
    <row r="2098" spans="1:2" x14ac:dyDescent="0.25">
      <c r="A2098" s="57">
        <v>23153505</v>
      </c>
      <c r="B2098" s="58" t="s">
        <v>12821</v>
      </c>
    </row>
    <row r="2099" spans="1:2" x14ac:dyDescent="0.25">
      <c r="A2099" s="57">
        <v>23153506</v>
      </c>
      <c r="B2099" s="58" t="s">
        <v>882</v>
      </c>
    </row>
    <row r="2100" spans="1:2" x14ac:dyDescent="0.25">
      <c r="A2100" s="57">
        <v>23153507</v>
      </c>
      <c r="B2100" s="58" t="s">
        <v>14604</v>
      </c>
    </row>
    <row r="2101" spans="1:2" x14ac:dyDescent="0.25">
      <c r="A2101" s="57">
        <v>23153508</v>
      </c>
      <c r="B2101" s="58" t="s">
        <v>11324</v>
      </c>
    </row>
    <row r="2102" spans="1:2" x14ac:dyDescent="0.25">
      <c r="A2102" s="57">
        <v>23161501</v>
      </c>
      <c r="B2102" s="58" t="s">
        <v>15137</v>
      </c>
    </row>
    <row r="2103" spans="1:2" x14ac:dyDescent="0.25">
      <c r="A2103" s="57">
        <v>23161502</v>
      </c>
      <c r="B2103" s="58" t="s">
        <v>8095</v>
      </c>
    </row>
    <row r="2104" spans="1:2" x14ac:dyDescent="0.25">
      <c r="A2104" s="57">
        <v>23161503</v>
      </c>
      <c r="B2104" s="58" t="s">
        <v>5807</v>
      </c>
    </row>
    <row r="2105" spans="1:2" x14ac:dyDescent="0.25">
      <c r="A2105" s="57">
        <v>23161504</v>
      </c>
      <c r="B2105" s="58" t="s">
        <v>3111</v>
      </c>
    </row>
    <row r="2106" spans="1:2" x14ac:dyDescent="0.25">
      <c r="A2106" s="57">
        <v>23161506</v>
      </c>
      <c r="B2106" s="58" t="s">
        <v>10687</v>
      </c>
    </row>
    <row r="2107" spans="1:2" x14ac:dyDescent="0.25">
      <c r="A2107" s="57">
        <v>23161507</v>
      </c>
      <c r="B2107" s="58" t="s">
        <v>14951</v>
      </c>
    </row>
    <row r="2108" spans="1:2" x14ac:dyDescent="0.25">
      <c r="A2108" s="57">
        <v>23161508</v>
      </c>
      <c r="B2108" s="58" t="s">
        <v>17653</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18696</v>
      </c>
    </row>
    <row r="2115" spans="1:2" x14ac:dyDescent="0.25">
      <c r="A2115" s="57">
        <v>23161515</v>
      </c>
      <c r="B2115" s="58" t="s">
        <v>8577</v>
      </c>
    </row>
    <row r="2116" spans="1:2" x14ac:dyDescent="0.25">
      <c r="A2116" s="57">
        <v>23161601</v>
      </c>
      <c r="B2116" s="58" t="s">
        <v>15137</v>
      </c>
    </row>
    <row r="2117" spans="1:2" x14ac:dyDescent="0.25">
      <c r="A2117" s="57">
        <v>23161602</v>
      </c>
      <c r="B2117" s="58" t="s">
        <v>17817</v>
      </c>
    </row>
    <row r="2118" spans="1:2" x14ac:dyDescent="0.25">
      <c r="A2118" s="57">
        <v>23161603</v>
      </c>
      <c r="B2118" s="58" t="s">
        <v>4115</v>
      </c>
    </row>
    <row r="2119" spans="1:2" x14ac:dyDescent="0.25">
      <c r="A2119" s="57">
        <v>23161605</v>
      </c>
      <c r="B2119" s="58" t="s">
        <v>8296</v>
      </c>
    </row>
    <row r="2120" spans="1:2" x14ac:dyDescent="0.25">
      <c r="A2120" s="57">
        <v>23161606</v>
      </c>
      <c r="B2120" s="58" t="s">
        <v>11271</v>
      </c>
    </row>
    <row r="2121" spans="1:2" x14ac:dyDescent="0.25">
      <c r="A2121" s="57">
        <v>23161607</v>
      </c>
      <c r="B2121" s="58" t="s">
        <v>6036</v>
      </c>
    </row>
    <row r="2122" spans="1:2" x14ac:dyDescent="0.25">
      <c r="A2122" s="57">
        <v>23161608</v>
      </c>
      <c r="B2122" s="58" t="s">
        <v>10145</v>
      </c>
    </row>
    <row r="2123" spans="1:2" x14ac:dyDescent="0.25">
      <c r="A2123" s="57">
        <v>23171501</v>
      </c>
      <c r="B2123" s="58" t="s">
        <v>13400</v>
      </c>
    </row>
    <row r="2124" spans="1:2" x14ac:dyDescent="0.25">
      <c r="A2124" s="57">
        <v>23171502</v>
      </c>
      <c r="B2124" s="58" t="s">
        <v>1920</v>
      </c>
    </row>
    <row r="2125" spans="1:2" x14ac:dyDescent="0.25">
      <c r="A2125" s="57">
        <v>23171504</v>
      </c>
      <c r="B2125" s="58" t="s">
        <v>4753</v>
      </c>
    </row>
    <row r="2126" spans="1:2" x14ac:dyDescent="0.25">
      <c r="A2126" s="57">
        <v>23171505</v>
      </c>
      <c r="B2126" s="58" t="s">
        <v>15078</v>
      </c>
    </row>
    <row r="2127" spans="1:2" x14ac:dyDescent="0.25">
      <c r="A2127" s="57">
        <v>23171506</v>
      </c>
      <c r="B2127" s="58" t="s">
        <v>2367</v>
      </c>
    </row>
    <row r="2128" spans="1:2" x14ac:dyDescent="0.25">
      <c r="A2128" s="57">
        <v>23171507</v>
      </c>
      <c r="B2128" s="58" t="s">
        <v>17720</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5939</v>
      </c>
    </row>
    <row r="2135" spans="1:2" x14ac:dyDescent="0.25">
      <c r="A2135" s="57">
        <v>23171514</v>
      </c>
      <c r="B2135" s="58" t="s">
        <v>8446</v>
      </c>
    </row>
    <row r="2136" spans="1:2" x14ac:dyDescent="0.25">
      <c r="A2136" s="57">
        <v>23171515</v>
      </c>
      <c r="B2136" s="58" t="s">
        <v>373</v>
      </c>
    </row>
    <row r="2137" spans="1:2" x14ac:dyDescent="0.25">
      <c r="A2137" s="57">
        <v>23171517</v>
      </c>
      <c r="B2137" s="58" t="s">
        <v>4753</v>
      </c>
    </row>
    <row r="2138" spans="1:2" x14ac:dyDescent="0.25">
      <c r="A2138" s="57">
        <v>23171518</v>
      </c>
      <c r="B2138" s="58" t="s">
        <v>6824</v>
      </c>
    </row>
    <row r="2139" spans="1:2" x14ac:dyDescent="0.25">
      <c r="A2139" s="57">
        <v>23171519</v>
      </c>
      <c r="B2139" s="58" t="s">
        <v>15871</v>
      </c>
    </row>
    <row r="2140" spans="1:2" x14ac:dyDescent="0.25">
      <c r="A2140" s="57">
        <v>23171520</v>
      </c>
      <c r="B2140" s="58" t="s">
        <v>7456</v>
      </c>
    </row>
    <row r="2141" spans="1:2" x14ac:dyDescent="0.25">
      <c r="A2141" s="57">
        <v>23171521</v>
      </c>
      <c r="B2141" s="58" t="s">
        <v>13407</v>
      </c>
    </row>
    <row r="2142" spans="1:2" x14ac:dyDescent="0.25">
      <c r="A2142" s="57">
        <v>23171522</v>
      </c>
      <c r="B2142" s="58" t="s">
        <v>15973</v>
      </c>
    </row>
    <row r="2143" spans="1:2" x14ac:dyDescent="0.25">
      <c r="A2143" s="57">
        <v>23171523</v>
      </c>
      <c r="B2143" s="58" t="s">
        <v>7386</v>
      </c>
    </row>
    <row r="2144" spans="1:2" x14ac:dyDescent="0.25">
      <c r="A2144" s="57">
        <v>23171524</v>
      </c>
      <c r="B2144" s="58" t="s">
        <v>10219</v>
      </c>
    </row>
    <row r="2145" spans="1:2" x14ac:dyDescent="0.25">
      <c r="A2145" s="57">
        <v>23171525</v>
      </c>
      <c r="B2145" s="58" t="s">
        <v>17801</v>
      </c>
    </row>
    <row r="2146" spans="1:2" x14ac:dyDescent="0.25">
      <c r="A2146" s="57">
        <v>23171526</v>
      </c>
      <c r="B2146" s="58" t="s">
        <v>6303</v>
      </c>
    </row>
    <row r="2147" spans="1:2" x14ac:dyDescent="0.25">
      <c r="A2147" s="57">
        <v>23171527</v>
      </c>
      <c r="B2147" s="58" t="s">
        <v>5482</v>
      </c>
    </row>
    <row r="2148" spans="1:2" x14ac:dyDescent="0.25">
      <c r="A2148" s="57">
        <v>23171528</v>
      </c>
      <c r="B2148" s="58" t="s">
        <v>16743</v>
      </c>
    </row>
    <row r="2149" spans="1:2" x14ac:dyDescent="0.25">
      <c r="A2149" s="57">
        <v>23171529</v>
      </c>
      <c r="B2149" s="58" t="s">
        <v>5808</v>
      </c>
    </row>
    <row r="2150" spans="1:2" x14ac:dyDescent="0.25">
      <c r="A2150" s="57">
        <v>23171530</v>
      </c>
      <c r="B2150" s="58" t="s">
        <v>17605</v>
      </c>
    </row>
    <row r="2151" spans="1:2" x14ac:dyDescent="0.25">
      <c r="A2151" s="57">
        <v>23171531</v>
      </c>
      <c r="B2151" s="58" t="s">
        <v>10314</v>
      </c>
    </row>
    <row r="2152" spans="1:2" x14ac:dyDescent="0.25">
      <c r="A2152" s="57">
        <v>23171532</v>
      </c>
      <c r="B2152" s="58" t="s">
        <v>6736</v>
      </c>
    </row>
    <row r="2153" spans="1:2" x14ac:dyDescent="0.25">
      <c r="A2153" s="57">
        <v>23171533</v>
      </c>
      <c r="B2153" s="58" t="s">
        <v>13597</v>
      </c>
    </row>
    <row r="2154" spans="1:2" x14ac:dyDescent="0.25">
      <c r="A2154" s="57">
        <v>23171534</v>
      </c>
      <c r="B2154" s="58" t="s">
        <v>1683</v>
      </c>
    </row>
    <row r="2155" spans="1:2" x14ac:dyDescent="0.25">
      <c r="A2155" s="57">
        <v>23171535</v>
      </c>
      <c r="B2155" s="58" t="s">
        <v>4821</v>
      </c>
    </row>
    <row r="2156" spans="1:2" x14ac:dyDescent="0.25">
      <c r="A2156" s="57">
        <v>23171536</v>
      </c>
      <c r="B2156" s="58" t="s">
        <v>15782</v>
      </c>
    </row>
    <row r="2157" spans="1:2" x14ac:dyDescent="0.25">
      <c r="A2157" s="57">
        <v>23171537</v>
      </c>
      <c r="B2157" s="58" t="s">
        <v>17355</v>
      </c>
    </row>
    <row r="2158" spans="1:2" x14ac:dyDescent="0.25">
      <c r="A2158" s="57">
        <v>23171538</v>
      </c>
      <c r="B2158" s="58" t="s">
        <v>15140</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12164</v>
      </c>
    </row>
    <row r="2164" spans="1:2" x14ac:dyDescent="0.25">
      <c r="A2164" s="57">
        <v>23171604</v>
      </c>
      <c r="B2164" s="58" t="s">
        <v>14998</v>
      </c>
    </row>
    <row r="2165" spans="1:2" x14ac:dyDescent="0.25">
      <c r="A2165" s="57">
        <v>23171605</v>
      </c>
      <c r="B2165" s="58" t="s">
        <v>16829</v>
      </c>
    </row>
    <row r="2166" spans="1:2" x14ac:dyDescent="0.25">
      <c r="A2166" s="57">
        <v>23171606</v>
      </c>
      <c r="B2166" s="58" t="s">
        <v>14470</v>
      </c>
    </row>
    <row r="2167" spans="1:2" x14ac:dyDescent="0.25">
      <c r="A2167" s="57">
        <v>23171607</v>
      </c>
      <c r="B2167" s="58" t="s">
        <v>11433</v>
      </c>
    </row>
    <row r="2168" spans="1:2" x14ac:dyDescent="0.25">
      <c r="A2168" s="57">
        <v>23171608</v>
      </c>
      <c r="B2168" s="58" t="s">
        <v>5040</v>
      </c>
    </row>
    <row r="2169" spans="1:2" x14ac:dyDescent="0.25">
      <c r="A2169" s="57">
        <v>23171609</v>
      </c>
      <c r="B2169" s="58" t="s">
        <v>5424</v>
      </c>
    </row>
    <row r="2170" spans="1:2" x14ac:dyDescent="0.25">
      <c r="A2170" s="57">
        <v>23171610</v>
      </c>
      <c r="B2170" s="58" t="s">
        <v>16681</v>
      </c>
    </row>
    <row r="2171" spans="1:2" x14ac:dyDescent="0.25">
      <c r="A2171" s="57">
        <v>23171611</v>
      </c>
      <c r="B2171" s="58" t="s">
        <v>11138</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17113</v>
      </c>
    </row>
    <row r="2181" spans="1:2" x14ac:dyDescent="0.25">
      <c r="A2181" s="57">
        <v>23171621</v>
      </c>
      <c r="B2181" s="58" t="s">
        <v>10612</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5542</v>
      </c>
    </row>
    <row r="2189" spans="1:2" x14ac:dyDescent="0.25">
      <c r="A2189" s="57">
        <v>23171706</v>
      </c>
      <c r="B2189" s="58" t="s">
        <v>15184</v>
      </c>
    </row>
    <row r="2190" spans="1:2" x14ac:dyDescent="0.25">
      <c r="A2190" s="57">
        <v>23171707</v>
      </c>
      <c r="B2190" s="58" t="s">
        <v>9211</v>
      </c>
    </row>
    <row r="2191" spans="1:2" x14ac:dyDescent="0.25">
      <c r="A2191" s="57">
        <v>23171708</v>
      </c>
      <c r="B2191" s="58" t="s">
        <v>14780</v>
      </c>
    </row>
    <row r="2192" spans="1:2" x14ac:dyDescent="0.25">
      <c r="A2192" s="57">
        <v>23171801</v>
      </c>
      <c r="B2192" s="58" t="s">
        <v>5112</v>
      </c>
    </row>
    <row r="2193" spans="1:2" x14ac:dyDescent="0.25">
      <c r="A2193" s="57">
        <v>23171802</v>
      </c>
      <c r="B2193" s="58" t="s">
        <v>5554</v>
      </c>
    </row>
    <row r="2194" spans="1:2" x14ac:dyDescent="0.25">
      <c r="A2194" s="57">
        <v>23171803</v>
      </c>
      <c r="B2194" s="58" t="s">
        <v>9947</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11137</v>
      </c>
    </row>
    <row r="2199" spans="1:2" x14ac:dyDescent="0.25">
      <c r="A2199" s="57">
        <v>23171902</v>
      </c>
      <c r="B2199" s="58" t="s">
        <v>15018</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14453</v>
      </c>
    </row>
    <row r="2207" spans="1:2" x14ac:dyDescent="0.25">
      <c r="A2207" s="57">
        <v>23172005</v>
      </c>
      <c r="B2207" s="58" t="s">
        <v>10076</v>
      </c>
    </row>
    <row r="2208" spans="1:2" x14ac:dyDescent="0.25">
      <c r="A2208" s="57">
        <v>23172006</v>
      </c>
      <c r="B2208" s="58" t="s">
        <v>1379</v>
      </c>
    </row>
    <row r="2209" spans="1:2" x14ac:dyDescent="0.25">
      <c r="A2209" s="57">
        <v>23172007</v>
      </c>
      <c r="B2209" s="58" t="s">
        <v>4865</v>
      </c>
    </row>
    <row r="2210" spans="1:2" x14ac:dyDescent="0.25">
      <c r="A2210" s="57">
        <v>23172008</v>
      </c>
      <c r="B2210" s="58" t="s">
        <v>11053</v>
      </c>
    </row>
    <row r="2211" spans="1:2" x14ac:dyDescent="0.25">
      <c r="A2211" s="57">
        <v>23172009</v>
      </c>
      <c r="B2211" s="58" t="s">
        <v>15141</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5754</v>
      </c>
    </row>
    <row r="2216" spans="1:2" x14ac:dyDescent="0.25">
      <c r="A2216" s="57">
        <v>23172014</v>
      </c>
      <c r="B2216" s="58" t="s">
        <v>15626</v>
      </c>
    </row>
    <row r="2217" spans="1:2" x14ac:dyDescent="0.25">
      <c r="A2217" s="57">
        <v>23172015</v>
      </c>
      <c r="B2217" s="58" t="s">
        <v>14780</v>
      </c>
    </row>
    <row r="2218" spans="1:2" x14ac:dyDescent="0.25">
      <c r="A2218" s="57">
        <v>23181501</v>
      </c>
      <c r="B2218" s="58" t="s">
        <v>8013</v>
      </c>
    </row>
    <row r="2219" spans="1:2" x14ac:dyDescent="0.25">
      <c r="A2219" s="57">
        <v>23181502</v>
      </c>
      <c r="B2219" s="58" t="s">
        <v>10449</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4987</v>
      </c>
    </row>
    <row r="2229" spans="1:2" x14ac:dyDescent="0.25">
      <c r="A2229" s="57">
        <v>23181513</v>
      </c>
      <c r="B2229" s="58" t="s">
        <v>3757</v>
      </c>
    </row>
    <row r="2230" spans="1:2" x14ac:dyDescent="0.25">
      <c r="A2230" s="57">
        <v>23181601</v>
      </c>
      <c r="B2230" s="58" t="s">
        <v>16267</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13556</v>
      </c>
    </row>
    <row r="2238" spans="1:2" x14ac:dyDescent="0.25">
      <c r="A2238" s="57">
        <v>23181703</v>
      </c>
      <c r="B2238" s="58" t="s">
        <v>9425</v>
      </c>
    </row>
    <row r="2239" spans="1:2" x14ac:dyDescent="0.25">
      <c r="A2239" s="57">
        <v>23181704</v>
      </c>
      <c r="B2239" s="58" t="s">
        <v>7298</v>
      </c>
    </row>
    <row r="2240" spans="1:2" x14ac:dyDescent="0.25">
      <c r="A2240" s="57">
        <v>23181801</v>
      </c>
      <c r="B2240" s="58" t="s">
        <v>13848</v>
      </c>
    </row>
    <row r="2241" spans="1:2" x14ac:dyDescent="0.25">
      <c r="A2241" s="57">
        <v>23181802</v>
      </c>
      <c r="B2241" s="58" t="s">
        <v>11571</v>
      </c>
    </row>
    <row r="2242" spans="1:2" x14ac:dyDescent="0.25">
      <c r="A2242" s="57">
        <v>23181803</v>
      </c>
      <c r="B2242" s="58" t="s">
        <v>13911</v>
      </c>
    </row>
    <row r="2243" spans="1:2" x14ac:dyDescent="0.25">
      <c r="A2243" s="57">
        <v>23181804</v>
      </c>
      <c r="B2243" s="58" t="s">
        <v>2331</v>
      </c>
    </row>
    <row r="2244" spans="1:2" x14ac:dyDescent="0.25">
      <c r="A2244" s="57">
        <v>23191001</v>
      </c>
      <c r="B2244" s="58" t="s">
        <v>15927</v>
      </c>
    </row>
    <row r="2245" spans="1:2" x14ac:dyDescent="0.25">
      <c r="A2245" s="57">
        <v>23191002</v>
      </c>
      <c r="B2245" s="58" t="s">
        <v>8792</v>
      </c>
    </row>
    <row r="2246" spans="1:2" x14ac:dyDescent="0.25">
      <c r="A2246" s="57">
        <v>23191003</v>
      </c>
      <c r="B2246" s="58" t="s">
        <v>18751</v>
      </c>
    </row>
    <row r="2247" spans="1:2" x14ac:dyDescent="0.25">
      <c r="A2247" s="57">
        <v>23191004</v>
      </c>
      <c r="B2247" s="58" t="s">
        <v>11689</v>
      </c>
    </row>
    <row r="2248" spans="1:2" x14ac:dyDescent="0.25">
      <c r="A2248" s="57">
        <v>23191005</v>
      </c>
      <c r="B2248" s="58" t="s">
        <v>7401</v>
      </c>
    </row>
    <row r="2249" spans="1:2" x14ac:dyDescent="0.25">
      <c r="A2249" s="57">
        <v>23191101</v>
      </c>
      <c r="B2249" s="58" t="s">
        <v>13964</v>
      </c>
    </row>
    <row r="2250" spans="1:2" x14ac:dyDescent="0.25">
      <c r="A2250" s="57">
        <v>23191102</v>
      </c>
      <c r="B2250" s="58" t="s">
        <v>6581</v>
      </c>
    </row>
    <row r="2251" spans="1:2" x14ac:dyDescent="0.25">
      <c r="A2251" s="57">
        <v>23191201</v>
      </c>
      <c r="B2251" s="58" t="s">
        <v>13023</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18025</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6199</v>
      </c>
    </row>
    <row r="2267" spans="1:2" x14ac:dyDescent="0.25">
      <c r="A2267" s="57">
        <v>23221101</v>
      </c>
      <c r="B2267" s="58" t="s">
        <v>16399</v>
      </c>
    </row>
    <row r="2268" spans="1:2" x14ac:dyDescent="0.25">
      <c r="A2268" s="57">
        <v>23221201</v>
      </c>
      <c r="B2268" s="58" t="s">
        <v>15701</v>
      </c>
    </row>
    <row r="2269" spans="1:2" x14ac:dyDescent="0.25">
      <c r="A2269" s="57">
        <v>23231001</v>
      </c>
      <c r="B2269" s="58" t="s">
        <v>7760</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12894</v>
      </c>
    </row>
    <row r="2274" spans="1:2" x14ac:dyDescent="0.25">
      <c r="A2274" s="57">
        <v>23231202</v>
      </c>
      <c r="B2274" s="58" t="s">
        <v>9260</v>
      </c>
    </row>
    <row r="2275" spans="1:2" x14ac:dyDescent="0.25">
      <c r="A2275" s="57">
        <v>23231301</v>
      </c>
      <c r="B2275" s="58" t="s">
        <v>5126</v>
      </c>
    </row>
    <row r="2276" spans="1:2" x14ac:dyDescent="0.25">
      <c r="A2276" s="57">
        <v>23231302</v>
      </c>
      <c r="B2276" s="58" t="s">
        <v>9391</v>
      </c>
    </row>
    <row r="2277" spans="1:2" x14ac:dyDescent="0.25">
      <c r="A2277" s="57">
        <v>23231401</v>
      </c>
      <c r="B2277" s="58" t="s">
        <v>14060</v>
      </c>
    </row>
    <row r="2278" spans="1:2" x14ac:dyDescent="0.25">
      <c r="A2278" s="57">
        <v>23231402</v>
      </c>
      <c r="B2278" s="58" t="s">
        <v>15485</v>
      </c>
    </row>
    <row r="2279" spans="1:2" x14ac:dyDescent="0.25">
      <c r="A2279" s="57">
        <v>23231501</v>
      </c>
      <c r="B2279" s="58" t="s">
        <v>12115</v>
      </c>
    </row>
    <row r="2280" spans="1:2" x14ac:dyDescent="0.25">
      <c r="A2280" s="57">
        <v>23231502</v>
      </c>
      <c r="B2280" s="58" t="s">
        <v>4118</v>
      </c>
    </row>
    <row r="2281" spans="1:2" x14ac:dyDescent="0.25">
      <c r="A2281" s="57">
        <v>23231601</v>
      </c>
      <c r="B2281" s="58" t="s">
        <v>10948</v>
      </c>
    </row>
    <row r="2282" spans="1:2" x14ac:dyDescent="0.25">
      <c r="A2282" s="57">
        <v>23231602</v>
      </c>
      <c r="B2282" s="58" t="s">
        <v>8697</v>
      </c>
    </row>
    <row r="2283" spans="1:2" x14ac:dyDescent="0.25">
      <c r="A2283" s="57">
        <v>23231701</v>
      </c>
      <c r="B2283" s="58" t="s">
        <v>10678</v>
      </c>
    </row>
    <row r="2284" spans="1:2" x14ac:dyDescent="0.25">
      <c r="A2284" s="57">
        <v>23231801</v>
      </c>
      <c r="B2284" s="58" t="s">
        <v>12887</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4826</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16039</v>
      </c>
    </row>
    <row r="2297" spans="1:2" x14ac:dyDescent="0.25">
      <c r="A2297" s="57">
        <v>24101507</v>
      </c>
      <c r="B2297" s="58" t="s">
        <v>13756</v>
      </c>
    </row>
    <row r="2298" spans="1:2" x14ac:dyDescent="0.25">
      <c r="A2298" s="57">
        <v>24101508</v>
      </c>
      <c r="B2298" s="58" t="s">
        <v>2050</v>
      </c>
    </row>
    <row r="2299" spans="1:2" x14ac:dyDescent="0.25">
      <c r="A2299" s="57">
        <v>24101509</v>
      </c>
      <c r="B2299" s="58" t="s">
        <v>4504</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18368</v>
      </c>
    </row>
    <row r="2304" spans="1:2" x14ac:dyDescent="0.25">
      <c r="A2304" s="57">
        <v>24101602</v>
      </c>
      <c r="B2304" s="58" t="s">
        <v>11712</v>
      </c>
    </row>
    <row r="2305" spans="1:2" x14ac:dyDescent="0.25">
      <c r="A2305" s="57">
        <v>24101603</v>
      </c>
      <c r="B2305" s="58" t="s">
        <v>18615</v>
      </c>
    </row>
    <row r="2306" spans="1:2" x14ac:dyDescent="0.25">
      <c r="A2306" s="57">
        <v>24101604</v>
      </c>
      <c r="B2306" s="58" t="s">
        <v>4370</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14588</v>
      </c>
    </row>
    <row r="2322" spans="1:2" x14ac:dyDescent="0.25">
      <c r="A2322" s="57">
        <v>24101621</v>
      </c>
      <c r="B2322" s="58" t="s">
        <v>5012</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6545</v>
      </c>
    </row>
    <row r="2330" spans="1:2" x14ac:dyDescent="0.25">
      <c r="A2330" s="57">
        <v>24101629</v>
      </c>
      <c r="B2330" s="58" t="s">
        <v>2457</v>
      </c>
    </row>
    <row r="2331" spans="1:2" x14ac:dyDescent="0.25">
      <c r="A2331" s="57">
        <v>24101630</v>
      </c>
      <c r="B2331" s="58" t="s">
        <v>7631</v>
      </c>
    </row>
    <row r="2332" spans="1:2" x14ac:dyDescent="0.25">
      <c r="A2332" s="57">
        <v>24101631</v>
      </c>
      <c r="B2332" s="58" t="s">
        <v>13191</v>
      </c>
    </row>
    <row r="2333" spans="1:2" x14ac:dyDescent="0.25">
      <c r="A2333" s="57">
        <v>24101632</v>
      </c>
      <c r="B2333" s="58" t="s">
        <v>4974</v>
      </c>
    </row>
    <row r="2334" spans="1:2" x14ac:dyDescent="0.25">
      <c r="A2334" s="57">
        <v>24101633</v>
      </c>
      <c r="B2334" s="58" t="s">
        <v>1944</v>
      </c>
    </row>
    <row r="2335" spans="1:2" x14ac:dyDescent="0.25">
      <c r="A2335" s="57">
        <v>24101634</v>
      </c>
      <c r="B2335" s="58" t="s">
        <v>14884</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9609</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5947</v>
      </c>
    </row>
    <row r="2351" spans="1:2" x14ac:dyDescent="0.25">
      <c r="A2351" s="57">
        <v>24101716</v>
      </c>
      <c r="B2351" s="58" t="s">
        <v>4492</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4726</v>
      </c>
    </row>
    <row r="2358" spans="1:2" x14ac:dyDescent="0.25">
      <c r="A2358" s="57">
        <v>24101724</v>
      </c>
      <c r="B2358" s="58" t="s">
        <v>13812</v>
      </c>
    </row>
    <row r="2359" spans="1:2" x14ac:dyDescent="0.25">
      <c r="A2359" s="57">
        <v>24101725</v>
      </c>
      <c r="B2359" s="58" t="s">
        <v>8719</v>
      </c>
    </row>
    <row r="2360" spans="1:2" x14ac:dyDescent="0.25">
      <c r="A2360" s="57">
        <v>24101726</v>
      </c>
      <c r="B2360" s="58" t="s">
        <v>8297</v>
      </c>
    </row>
    <row r="2361" spans="1:2" x14ac:dyDescent="0.25">
      <c r="A2361" s="57">
        <v>24101727</v>
      </c>
      <c r="B2361" s="58" t="s">
        <v>15935</v>
      </c>
    </row>
    <row r="2362" spans="1:2" x14ac:dyDescent="0.25">
      <c r="A2362" s="57">
        <v>24101728</v>
      </c>
      <c r="B2362" s="58" t="s">
        <v>16446</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13484</v>
      </c>
    </row>
    <row r="2369" spans="1:2" x14ac:dyDescent="0.25">
      <c r="A2369" s="57">
        <v>24101807</v>
      </c>
      <c r="B2369" s="58" t="s">
        <v>12265</v>
      </c>
    </row>
    <row r="2370" spans="1:2" x14ac:dyDescent="0.25">
      <c r="A2370" s="57">
        <v>24101808</v>
      </c>
      <c r="B2370" s="58" t="s">
        <v>8461</v>
      </c>
    </row>
    <row r="2371" spans="1:2" x14ac:dyDescent="0.25">
      <c r="A2371" s="57">
        <v>24101809</v>
      </c>
      <c r="B2371" s="58" t="s">
        <v>15958</v>
      </c>
    </row>
    <row r="2372" spans="1:2" x14ac:dyDescent="0.25">
      <c r="A2372" s="57">
        <v>24101901</v>
      </c>
      <c r="B2372" s="58" t="s">
        <v>8284</v>
      </c>
    </row>
    <row r="2373" spans="1:2" x14ac:dyDescent="0.25">
      <c r="A2373" s="57">
        <v>24101902</v>
      </c>
      <c r="B2373" s="58" t="s">
        <v>14832</v>
      </c>
    </row>
    <row r="2374" spans="1:2" x14ac:dyDescent="0.25">
      <c r="A2374" s="57">
        <v>24101903</v>
      </c>
      <c r="B2374" s="58" t="s">
        <v>12149</v>
      </c>
    </row>
    <row r="2375" spans="1:2" x14ac:dyDescent="0.25">
      <c r="A2375" s="57">
        <v>24101904</v>
      </c>
      <c r="B2375" s="58" t="s">
        <v>5383</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8600</v>
      </c>
    </row>
    <row r="2380" spans="1:2" x14ac:dyDescent="0.25">
      <c r="A2380" s="57">
        <v>24102002</v>
      </c>
      <c r="B2380" s="58" t="s">
        <v>10748</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10479</v>
      </c>
    </row>
    <row r="2387" spans="1:2" x14ac:dyDescent="0.25">
      <c r="A2387" s="57">
        <v>24102102</v>
      </c>
      <c r="B2387" s="58" t="s">
        <v>4878</v>
      </c>
    </row>
    <row r="2388" spans="1:2" x14ac:dyDescent="0.25">
      <c r="A2388" s="57">
        <v>24102103</v>
      </c>
      <c r="B2388" s="58" t="s">
        <v>7230</v>
      </c>
    </row>
    <row r="2389" spans="1:2" x14ac:dyDescent="0.25">
      <c r="A2389" s="57">
        <v>24102104</v>
      </c>
      <c r="B2389" s="58" t="s">
        <v>16684</v>
      </c>
    </row>
    <row r="2390" spans="1:2" x14ac:dyDescent="0.25">
      <c r="A2390" s="57">
        <v>24102105</v>
      </c>
      <c r="B2390" s="58" t="s">
        <v>13061</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9244</v>
      </c>
    </row>
    <row r="2395" spans="1:2" x14ac:dyDescent="0.25">
      <c r="A2395" s="57">
        <v>24102201</v>
      </c>
      <c r="B2395" s="58" t="s">
        <v>7844</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4520</v>
      </c>
    </row>
    <row r="2405" spans="1:2" x14ac:dyDescent="0.25">
      <c r="A2405" s="57">
        <v>24111507</v>
      </c>
      <c r="B2405" s="58" t="s">
        <v>6160</v>
      </c>
    </row>
    <row r="2406" spans="1:2" x14ac:dyDescent="0.25">
      <c r="A2406" s="57">
        <v>24111508</v>
      </c>
      <c r="B2406" s="58" t="s">
        <v>13620</v>
      </c>
    </row>
    <row r="2407" spans="1:2" x14ac:dyDescent="0.25">
      <c r="A2407" s="57">
        <v>24111509</v>
      </c>
      <c r="B2407" s="58" t="s">
        <v>16019</v>
      </c>
    </row>
    <row r="2408" spans="1:2" x14ac:dyDescent="0.25">
      <c r="A2408" s="57">
        <v>24111801</v>
      </c>
      <c r="B2408" s="58" t="s">
        <v>2977</v>
      </c>
    </row>
    <row r="2409" spans="1:2" x14ac:dyDescent="0.25">
      <c r="A2409" s="57">
        <v>24111802</v>
      </c>
      <c r="B2409" s="58" t="s">
        <v>12735</v>
      </c>
    </row>
    <row r="2410" spans="1:2" x14ac:dyDescent="0.25">
      <c r="A2410" s="57">
        <v>24111803</v>
      </c>
      <c r="B2410" s="58" t="s">
        <v>7391</v>
      </c>
    </row>
    <row r="2411" spans="1:2" x14ac:dyDescent="0.25">
      <c r="A2411" s="57">
        <v>24111804</v>
      </c>
      <c r="B2411" s="58" t="s">
        <v>15981</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5559</v>
      </c>
    </row>
    <row r="2416" spans="1:2" x14ac:dyDescent="0.25">
      <c r="A2416" s="57">
        <v>24111809</v>
      </c>
      <c r="B2416" s="58" t="s">
        <v>1199</v>
      </c>
    </row>
    <row r="2417" spans="1:2" x14ac:dyDescent="0.25">
      <c r="A2417" s="57">
        <v>24111810</v>
      </c>
      <c r="B2417" s="58" t="s">
        <v>8165</v>
      </c>
    </row>
    <row r="2418" spans="1:2" x14ac:dyDescent="0.25">
      <c r="A2418" s="57">
        <v>24111811</v>
      </c>
      <c r="B2418" s="58" t="s">
        <v>16918</v>
      </c>
    </row>
    <row r="2419" spans="1:2" x14ac:dyDescent="0.25">
      <c r="A2419" s="57">
        <v>24111812</v>
      </c>
      <c r="B2419" s="58" t="s">
        <v>12525</v>
      </c>
    </row>
    <row r="2420" spans="1:2" x14ac:dyDescent="0.25">
      <c r="A2420" s="57">
        <v>24111813</v>
      </c>
      <c r="B2420" s="58" t="s">
        <v>6023</v>
      </c>
    </row>
    <row r="2421" spans="1:2" x14ac:dyDescent="0.25">
      <c r="A2421" s="57">
        <v>24112003</v>
      </c>
      <c r="B2421" s="58" t="s">
        <v>4716</v>
      </c>
    </row>
    <row r="2422" spans="1:2" x14ac:dyDescent="0.25">
      <c r="A2422" s="57">
        <v>24112004</v>
      </c>
      <c r="B2422" s="58" t="s">
        <v>3231</v>
      </c>
    </row>
    <row r="2423" spans="1:2" x14ac:dyDescent="0.25">
      <c r="A2423" s="57">
        <v>24112005</v>
      </c>
      <c r="B2423" s="58" t="s">
        <v>8176</v>
      </c>
    </row>
    <row r="2424" spans="1:2" x14ac:dyDescent="0.25">
      <c r="A2424" s="57">
        <v>24112006</v>
      </c>
      <c r="B2424" s="58" t="s">
        <v>12708</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11601</v>
      </c>
    </row>
    <row r="2430" spans="1:2" x14ac:dyDescent="0.25">
      <c r="A2430" s="57">
        <v>24112111</v>
      </c>
      <c r="B2430" s="58" t="s">
        <v>17669</v>
      </c>
    </row>
    <row r="2431" spans="1:2" x14ac:dyDescent="0.25">
      <c r="A2431" s="57">
        <v>24112112</v>
      </c>
      <c r="B2431" s="58" t="s">
        <v>1117</v>
      </c>
    </row>
    <row r="2432" spans="1:2" x14ac:dyDescent="0.25">
      <c r="A2432" s="57">
        <v>24112204</v>
      </c>
      <c r="B2432" s="58" t="s">
        <v>8342</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9549</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16988</v>
      </c>
    </row>
    <row r="2442" spans="1:2" x14ac:dyDescent="0.25">
      <c r="A2442" s="57">
        <v>24112405</v>
      </c>
      <c r="B2442" s="58" t="s">
        <v>238</v>
      </c>
    </row>
    <row r="2443" spans="1:2" x14ac:dyDescent="0.25">
      <c r="A2443" s="57">
        <v>24112406</v>
      </c>
      <c r="B2443" s="58" t="s">
        <v>12161</v>
      </c>
    </row>
    <row r="2444" spans="1:2" x14ac:dyDescent="0.25">
      <c r="A2444" s="57">
        <v>24112407</v>
      </c>
      <c r="B2444" s="58" t="s">
        <v>4350</v>
      </c>
    </row>
    <row r="2445" spans="1:2" x14ac:dyDescent="0.25">
      <c r="A2445" s="57">
        <v>24112408</v>
      </c>
      <c r="B2445" s="58" t="s">
        <v>14736</v>
      </c>
    </row>
    <row r="2446" spans="1:2" x14ac:dyDescent="0.25">
      <c r="A2446" s="57">
        <v>24112409</v>
      </c>
      <c r="B2446" s="58" t="s">
        <v>5116</v>
      </c>
    </row>
    <row r="2447" spans="1:2" x14ac:dyDescent="0.25">
      <c r="A2447" s="57">
        <v>24112501</v>
      </c>
      <c r="B2447" s="58" t="s">
        <v>7832</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4516</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14236</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10894</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12483</v>
      </c>
    </row>
    <row r="2476" spans="1:2" x14ac:dyDescent="0.25">
      <c r="A2476" s="57">
        <v>24131503</v>
      </c>
      <c r="B2476" s="58" t="s">
        <v>4434</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18625</v>
      </c>
    </row>
    <row r="2486" spans="1:2" x14ac:dyDescent="0.25">
      <c r="A2486" s="57">
        <v>24131607</v>
      </c>
      <c r="B2486" s="58" t="s">
        <v>7983</v>
      </c>
    </row>
    <row r="2487" spans="1:2" x14ac:dyDescent="0.25">
      <c r="A2487" s="57">
        <v>24131901</v>
      </c>
      <c r="B2487" s="58" t="s">
        <v>5142</v>
      </c>
    </row>
    <row r="2488" spans="1:2" x14ac:dyDescent="0.25">
      <c r="A2488" s="57">
        <v>24131902</v>
      </c>
      <c r="B2488" s="58" t="s">
        <v>12458</v>
      </c>
    </row>
    <row r="2489" spans="1:2" x14ac:dyDescent="0.25">
      <c r="A2489" s="57">
        <v>24141501</v>
      </c>
      <c r="B2489" s="58" t="s">
        <v>932</v>
      </c>
    </row>
    <row r="2490" spans="1:2" x14ac:dyDescent="0.25">
      <c r="A2490" s="57">
        <v>24141502</v>
      </c>
      <c r="B2490" s="58" t="s">
        <v>7992</v>
      </c>
    </row>
    <row r="2491" spans="1:2" x14ac:dyDescent="0.25">
      <c r="A2491" s="57">
        <v>24141504</v>
      </c>
      <c r="B2491" s="58" t="s">
        <v>18095</v>
      </c>
    </row>
    <row r="2492" spans="1:2" x14ac:dyDescent="0.25">
      <c r="A2492" s="57">
        <v>24141506</v>
      </c>
      <c r="B2492" s="58" t="s">
        <v>4900</v>
      </c>
    </row>
    <row r="2493" spans="1:2" x14ac:dyDescent="0.25">
      <c r="A2493" s="57">
        <v>24141507</v>
      </c>
      <c r="B2493" s="58" t="s">
        <v>13035</v>
      </c>
    </row>
    <row r="2494" spans="1:2" x14ac:dyDescent="0.25">
      <c r="A2494" s="57">
        <v>24141508</v>
      </c>
      <c r="B2494" s="58" t="s">
        <v>7527</v>
      </c>
    </row>
    <row r="2495" spans="1:2" x14ac:dyDescent="0.25">
      <c r="A2495" s="57">
        <v>24141509</v>
      </c>
      <c r="B2495" s="58" t="s">
        <v>10560</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17702</v>
      </c>
    </row>
    <row r="2504" spans="1:2" x14ac:dyDescent="0.25">
      <c r="A2504" s="57">
        <v>24141603</v>
      </c>
      <c r="B2504" s="58" t="s">
        <v>11642</v>
      </c>
    </row>
    <row r="2505" spans="1:2" x14ac:dyDescent="0.25">
      <c r="A2505" s="57">
        <v>24141604</v>
      </c>
      <c r="B2505" s="58" t="s">
        <v>6903</v>
      </c>
    </row>
    <row r="2506" spans="1:2" x14ac:dyDescent="0.25">
      <c r="A2506" s="57">
        <v>24141605</v>
      </c>
      <c r="B2506" s="58" t="s">
        <v>5817</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8103</v>
      </c>
    </row>
    <row r="2512" spans="1:2" x14ac:dyDescent="0.25">
      <c r="A2512" s="57">
        <v>24141703</v>
      </c>
      <c r="B2512" s="58" t="s">
        <v>8066</v>
      </c>
    </row>
    <row r="2513" spans="1:2" x14ac:dyDescent="0.25">
      <c r="A2513" s="57">
        <v>24141704</v>
      </c>
      <c r="B2513" s="58" t="s">
        <v>13522</v>
      </c>
    </row>
    <row r="2514" spans="1:2" x14ac:dyDescent="0.25">
      <c r="A2514" s="57">
        <v>24141705</v>
      </c>
      <c r="B2514" s="58" t="s">
        <v>8234</v>
      </c>
    </row>
    <row r="2515" spans="1:2" x14ac:dyDescent="0.25">
      <c r="A2515" s="57">
        <v>24141706</v>
      </c>
      <c r="B2515" s="58" t="s">
        <v>15729</v>
      </c>
    </row>
    <row r="2516" spans="1:2" x14ac:dyDescent="0.25">
      <c r="A2516" s="57">
        <v>24141707</v>
      </c>
      <c r="B2516" s="58" t="s">
        <v>17496</v>
      </c>
    </row>
    <row r="2517" spans="1:2" x14ac:dyDescent="0.25">
      <c r="A2517" s="57">
        <v>24141708</v>
      </c>
      <c r="B2517" s="58" t="s">
        <v>12107</v>
      </c>
    </row>
    <row r="2518" spans="1:2" x14ac:dyDescent="0.25">
      <c r="A2518" s="57">
        <v>24141709</v>
      </c>
      <c r="B2518" s="58" t="s">
        <v>9538</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9402</v>
      </c>
    </row>
    <row r="2525" spans="1:2" x14ac:dyDescent="0.25">
      <c r="A2525" s="57">
        <v>25101507</v>
      </c>
      <c r="B2525" s="58" t="s">
        <v>14570</v>
      </c>
    </row>
    <row r="2526" spans="1:2" x14ac:dyDescent="0.25">
      <c r="A2526" s="57">
        <v>25101508</v>
      </c>
      <c r="B2526" s="58" t="s">
        <v>13501</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4273</v>
      </c>
    </row>
    <row r="2534" spans="1:2" x14ac:dyDescent="0.25">
      <c r="A2534" s="57">
        <v>25101702</v>
      </c>
      <c r="B2534" s="58" t="s">
        <v>16300</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16223</v>
      </c>
    </row>
    <row r="2539" spans="1:2" x14ac:dyDescent="0.25">
      <c r="A2539" s="57">
        <v>25101901</v>
      </c>
      <c r="B2539" s="58" t="s">
        <v>5810</v>
      </c>
    </row>
    <row r="2540" spans="1:2" x14ac:dyDescent="0.25">
      <c r="A2540" s="57">
        <v>25101902</v>
      </c>
      <c r="B2540" s="58" t="s">
        <v>15553</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9448</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7757</v>
      </c>
    </row>
    <row r="2556" spans="1:2" x14ac:dyDescent="0.25">
      <c r="A2556" s="57">
        <v>25111501</v>
      </c>
      <c r="B2556" s="58" t="s">
        <v>9277</v>
      </c>
    </row>
    <row r="2557" spans="1:2" x14ac:dyDescent="0.25">
      <c r="A2557" s="57">
        <v>25111502</v>
      </c>
      <c r="B2557" s="58" t="s">
        <v>14786</v>
      </c>
    </row>
    <row r="2558" spans="1:2" x14ac:dyDescent="0.25">
      <c r="A2558" s="57">
        <v>25111503</v>
      </c>
      <c r="B2558" s="58" t="s">
        <v>12496</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5617</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4277</v>
      </c>
    </row>
    <row r="2567" spans="1:2" x14ac:dyDescent="0.25">
      <c r="A2567" s="57">
        <v>25111512</v>
      </c>
      <c r="B2567" s="58" t="s">
        <v>5676</v>
      </c>
    </row>
    <row r="2568" spans="1:2" x14ac:dyDescent="0.25">
      <c r="A2568" s="57">
        <v>25111513</v>
      </c>
      <c r="B2568" s="58" t="s">
        <v>7102</v>
      </c>
    </row>
    <row r="2569" spans="1:2" x14ac:dyDescent="0.25">
      <c r="A2569" s="57">
        <v>25111601</v>
      </c>
      <c r="B2569" s="58" t="s">
        <v>10801</v>
      </c>
    </row>
    <row r="2570" spans="1:2" x14ac:dyDescent="0.25">
      <c r="A2570" s="57">
        <v>25111602</v>
      </c>
      <c r="B2570" s="58" t="s">
        <v>7279</v>
      </c>
    </row>
    <row r="2571" spans="1:2" x14ac:dyDescent="0.25">
      <c r="A2571" s="57">
        <v>25111603</v>
      </c>
      <c r="B2571" s="58" t="s">
        <v>10013</v>
      </c>
    </row>
    <row r="2572" spans="1:2" x14ac:dyDescent="0.25">
      <c r="A2572" s="57">
        <v>25111701</v>
      </c>
      <c r="B2572" s="58" t="s">
        <v>10878</v>
      </c>
    </row>
    <row r="2573" spans="1:2" x14ac:dyDescent="0.25">
      <c r="A2573" s="57">
        <v>25111702</v>
      </c>
      <c r="B2573" s="58" t="s">
        <v>5982</v>
      </c>
    </row>
    <row r="2574" spans="1:2" x14ac:dyDescent="0.25">
      <c r="A2574" s="57">
        <v>25111703</v>
      </c>
      <c r="B2574" s="58" t="s">
        <v>4400</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14899</v>
      </c>
    </row>
    <row r="2580" spans="1:2" x14ac:dyDescent="0.25">
      <c r="A2580" s="57">
        <v>25111709</v>
      </c>
      <c r="B2580" s="58" t="s">
        <v>5152</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10769</v>
      </c>
    </row>
    <row r="2588" spans="1:2" x14ac:dyDescent="0.25">
      <c r="A2588" s="57">
        <v>25111717</v>
      </c>
      <c r="B2588" s="58" t="s">
        <v>4226</v>
      </c>
    </row>
    <row r="2589" spans="1:2" x14ac:dyDescent="0.25">
      <c r="A2589" s="57">
        <v>25111718</v>
      </c>
      <c r="B2589" s="58" t="s">
        <v>14823</v>
      </c>
    </row>
    <row r="2590" spans="1:2" x14ac:dyDescent="0.25">
      <c r="A2590" s="57">
        <v>25111719</v>
      </c>
      <c r="B2590" s="58" t="s">
        <v>14457</v>
      </c>
    </row>
    <row r="2591" spans="1:2" x14ac:dyDescent="0.25">
      <c r="A2591" s="57">
        <v>25111720</v>
      </c>
      <c r="B2591" s="58" t="s">
        <v>2232</v>
      </c>
    </row>
    <row r="2592" spans="1:2" x14ac:dyDescent="0.25">
      <c r="A2592" s="57">
        <v>25111721</v>
      </c>
      <c r="B2592" s="58" t="s">
        <v>5103</v>
      </c>
    </row>
    <row r="2593" spans="1:2" x14ac:dyDescent="0.25">
      <c r="A2593" s="57">
        <v>25111801</v>
      </c>
      <c r="B2593" s="58" t="s">
        <v>4621</v>
      </c>
    </row>
    <row r="2594" spans="1:2" x14ac:dyDescent="0.25">
      <c r="A2594" s="57">
        <v>25111802</v>
      </c>
      <c r="B2594" s="58" t="s">
        <v>1549</v>
      </c>
    </row>
    <row r="2595" spans="1:2" x14ac:dyDescent="0.25">
      <c r="A2595" s="57">
        <v>25111803</v>
      </c>
      <c r="B2595" s="58" t="s">
        <v>16528</v>
      </c>
    </row>
    <row r="2596" spans="1:2" x14ac:dyDescent="0.25">
      <c r="A2596" s="57">
        <v>25111804</v>
      </c>
      <c r="B2596" s="58" t="s">
        <v>9041</v>
      </c>
    </row>
    <row r="2597" spans="1:2" x14ac:dyDescent="0.25">
      <c r="A2597" s="57">
        <v>25111805</v>
      </c>
      <c r="B2597" s="58" t="s">
        <v>5177</v>
      </c>
    </row>
    <row r="2598" spans="1:2" x14ac:dyDescent="0.25">
      <c r="A2598" s="57">
        <v>25111806</v>
      </c>
      <c r="B2598" s="58" t="s">
        <v>6952</v>
      </c>
    </row>
    <row r="2599" spans="1:2" x14ac:dyDescent="0.25">
      <c r="A2599" s="57">
        <v>25111807</v>
      </c>
      <c r="B2599" s="58" t="s">
        <v>2508</v>
      </c>
    </row>
    <row r="2600" spans="1:2" x14ac:dyDescent="0.25">
      <c r="A2600" s="57">
        <v>25111808</v>
      </c>
      <c r="B2600" s="58" t="s">
        <v>11842</v>
      </c>
    </row>
    <row r="2601" spans="1:2" x14ac:dyDescent="0.25">
      <c r="A2601" s="57">
        <v>25111901</v>
      </c>
      <c r="B2601" s="58" t="s">
        <v>8007</v>
      </c>
    </row>
    <row r="2602" spans="1:2" x14ac:dyDescent="0.25">
      <c r="A2602" s="57">
        <v>25111902</v>
      </c>
      <c r="B2602" s="58" t="s">
        <v>11719</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9424</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7263</v>
      </c>
    </row>
    <row r="2616" spans="1:2" x14ac:dyDescent="0.25">
      <c r="A2616" s="57">
        <v>25111916</v>
      </c>
      <c r="B2616" s="58" t="s">
        <v>9723</v>
      </c>
    </row>
    <row r="2617" spans="1:2" x14ac:dyDescent="0.25">
      <c r="A2617" s="57">
        <v>25111917</v>
      </c>
      <c r="B2617" s="58" t="s">
        <v>11812</v>
      </c>
    </row>
    <row r="2618" spans="1:2" x14ac:dyDescent="0.25">
      <c r="A2618" s="57">
        <v>25111918</v>
      </c>
      <c r="B2618" s="58" t="s">
        <v>14907</v>
      </c>
    </row>
    <row r="2619" spans="1:2" x14ac:dyDescent="0.25">
      <c r="A2619" s="57">
        <v>25111919</v>
      </c>
      <c r="B2619" s="58" t="s">
        <v>4604</v>
      </c>
    </row>
    <row r="2620" spans="1:2" x14ac:dyDescent="0.25">
      <c r="A2620" s="57">
        <v>25111920</v>
      </c>
      <c r="B2620" s="58" t="s">
        <v>7476</v>
      </c>
    </row>
    <row r="2621" spans="1:2" x14ac:dyDescent="0.25">
      <c r="A2621" s="57">
        <v>25111921</v>
      </c>
      <c r="B2621" s="58" t="s">
        <v>9222</v>
      </c>
    </row>
    <row r="2622" spans="1:2" x14ac:dyDescent="0.25">
      <c r="A2622" s="57">
        <v>25111922</v>
      </c>
      <c r="B2622" s="58" t="s">
        <v>4668</v>
      </c>
    </row>
    <row r="2623" spans="1:2" x14ac:dyDescent="0.25">
      <c r="A2623" s="57">
        <v>25111923</v>
      </c>
      <c r="B2623" s="58" t="s">
        <v>9963</v>
      </c>
    </row>
    <row r="2624" spans="1:2" x14ac:dyDescent="0.25">
      <c r="A2624" s="57">
        <v>25111924</v>
      </c>
      <c r="B2624" s="58" t="s">
        <v>7682</v>
      </c>
    </row>
    <row r="2625" spans="1:2" x14ac:dyDescent="0.25">
      <c r="A2625" s="57">
        <v>25111925</v>
      </c>
      <c r="B2625" s="58" t="s">
        <v>10252</v>
      </c>
    </row>
    <row r="2626" spans="1:2" x14ac:dyDescent="0.25">
      <c r="A2626" s="57">
        <v>25111926</v>
      </c>
      <c r="B2626" s="58" t="s">
        <v>11234</v>
      </c>
    </row>
    <row r="2627" spans="1:2" x14ac:dyDescent="0.25">
      <c r="A2627" s="57">
        <v>25111927</v>
      </c>
      <c r="B2627" s="58" t="s">
        <v>3983</v>
      </c>
    </row>
    <row r="2628" spans="1:2" x14ac:dyDescent="0.25">
      <c r="A2628" s="57">
        <v>25111928</v>
      </c>
      <c r="B2628" s="58" t="s">
        <v>10383</v>
      </c>
    </row>
    <row r="2629" spans="1:2" x14ac:dyDescent="0.25">
      <c r="A2629" s="57">
        <v>25111929</v>
      </c>
      <c r="B2629" s="58" t="s">
        <v>5347</v>
      </c>
    </row>
    <row r="2630" spans="1:2" x14ac:dyDescent="0.25">
      <c r="A2630" s="57">
        <v>25111930</v>
      </c>
      <c r="B2630" s="58" t="s">
        <v>11949</v>
      </c>
    </row>
    <row r="2631" spans="1:2" x14ac:dyDescent="0.25">
      <c r="A2631" s="57">
        <v>25111931</v>
      </c>
      <c r="B2631" s="58" t="s">
        <v>4114</v>
      </c>
    </row>
    <row r="2632" spans="1:2" x14ac:dyDescent="0.25">
      <c r="A2632" s="57">
        <v>25111932</v>
      </c>
      <c r="B2632" s="58" t="s">
        <v>3551</v>
      </c>
    </row>
    <row r="2633" spans="1:2" x14ac:dyDescent="0.25">
      <c r="A2633" s="57">
        <v>25111933</v>
      </c>
      <c r="B2633" s="58" t="s">
        <v>14769</v>
      </c>
    </row>
    <row r="2634" spans="1:2" x14ac:dyDescent="0.25">
      <c r="A2634" s="57">
        <v>25111934</v>
      </c>
      <c r="B2634" s="58" t="s">
        <v>11983</v>
      </c>
    </row>
    <row r="2635" spans="1:2" x14ac:dyDescent="0.25">
      <c r="A2635" s="57">
        <v>25111935</v>
      </c>
      <c r="B2635" s="58" t="s">
        <v>18418</v>
      </c>
    </row>
    <row r="2636" spans="1:2" x14ac:dyDescent="0.25">
      <c r="A2636" s="57">
        <v>25121501</v>
      </c>
      <c r="B2636" s="58" t="s">
        <v>4531</v>
      </c>
    </row>
    <row r="2637" spans="1:2" x14ac:dyDescent="0.25">
      <c r="A2637" s="57">
        <v>25121502</v>
      </c>
      <c r="B2637" s="58" t="s">
        <v>4808</v>
      </c>
    </row>
    <row r="2638" spans="1:2" x14ac:dyDescent="0.25">
      <c r="A2638" s="57">
        <v>25121503</v>
      </c>
      <c r="B2638" s="58" t="s">
        <v>15069</v>
      </c>
    </row>
    <row r="2639" spans="1:2" x14ac:dyDescent="0.25">
      <c r="A2639" s="57">
        <v>25121504</v>
      </c>
      <c r="B2639" s="58" t="s">
        <v>11766</v>
      </c>
    </row>
    <row r="2640" spans="1:2" x14ac:dyDescent="0.25">
      <c r="A2640" s="57">
        <v>25121601</v>
      </c>
      <c r="B2640" s="58" t="s">
        <v>12551</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4603</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12032</v>
      </c>
    </row>
    <row r="2652" spans="1:2" x14ac:dyDescent="0.25">
      <c r="A2652" s="57">
        <v>25131501</v>
      </c>
      <c r="B2652" s="58" t="s">
        <v>8423</v>
      </c>
    </row>
    <row r="2653" spans="1:2" x14ac:dyDescent="0.25">
      <c r="A2653" s="57">
        <v>25131502</v>
      </c>
      <c r="B2653" s="58" t="s">
        <v>4993</v>
      </c>
    </row>
    <row r="2654" spans="1:2" x14ac:dyDescent="0.25">
      <c r="A2654" s="57">
        <v>25131503</v>
      </c>
      <c r="B2654" s="58" t="s">
        <v>483</v>
      </c>
    </row>
    <row r="2655" spans="1:2" x14ac:dyDescent="0.25">
      <c r="A2655" s="57">
        <v>25131504</v>
      </c>
      <c r="B2655" s="58" t="s">
        <v>9900</v>
      </c>
    </row>
    <row r="2656" spans="1:2" x14ac:dyDescent="0.25">
      <c r="A2656" s="57">
        <v>25131505</v>
      </c>
      <c r="B2656" s="58" t="s">
        <v>13550</v>
      </c>
    </row>
    <row r="2657" spans="1:2" x14ac:dyDescent="0.25">
      <c r="A2657" s="57">
        <v>25131506</v>
      </c>
      <c r="B2657" s="58" t="s">
        <v>5590</v>
      </c>
    </row>
    <row r="2658" spans="1:2" x14ac:dyDescent="0.25">
      <c r="A2658" s="57">
        <v>25131507</v>
      </c>
      <c r="B2658" s="58" t="s">
        <v>15520</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6863</v>
      </c>
    </row>
    <row r="2663" spans="1:2" x14ac:dyDescent="0.25">
      <c r="A2663" s="57">
        <v>25131604</v>
      </c>
      <c r="B2663" s="58" t="s">
        <v>8718</v>
      </c>
    </row>
    <row r="2664" spans="1:2" x14ac:dyDescent="0.25">
      <c r="A2664" s="57">
        <v>25131701</v>
      </c>
      <c r="B2664" s="58" t="s">
        <v>6899</v>
      </c>
    </row>
    <row r="2665" spans="1:2" x14ac:dyDescent="0.25">
      <c r="A2665" s="57">
        <v>25131702</v>
      </c>
      <c r="B2665" s="58" t="s">
        <v>4151</v>
      </c>
    </row>
    <row r="2666" spans="1:2" x14ac:dyDescent="0.25">
      <c r="A2666" s="57">
        <v>25131703</v>
      </c>
      <c r="B2666" s="58" t="s">
        <v>12710</v>
      </c>
    </row>
    <row r="2667" spans="1:2" x14ac:dyDescent="0.25">
      <c r="A2667" s="57">
        <v>25131704</v>
      </c>
      <c r="B2667" s="58" t="s">
        <v>9187</v>
      </c>
    </row>
    <row r="2668" spans="1:2" x14ac:dyDescent="0.25">
      <c r="A2668" s="57">
        <v>25131705</v>
      </c>
      <c r="B2668" s="58" t="s">
        <v>10750</v>
      </c>
    </row>
    <row r="2669" spans="1:2" x14ac:dyDescent="0.25">
      <c r="A2669" s="57">
        <v>25131706</v>
      </c>
      <c r="B2669" s="58" t="s">
        <v>8212</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5315</v>
      </c>
    </row>
    <row r="2674" spans="1:2" x14ac:dyDescent="0.25">
      <c r="A2674" s="57">
        <v>25131902</v>
      </c>
      <c r="B2674" s="58" t="s">
        <v>2956</v>
      </c>
    </row>
    <row r="2675" spans="1:2" x14ac:dyDescent="0.25">
      <c r="A2675" s="57">
        <v>25131903</v>
      </c>
      <c r="B2675" s="58" t="s">
        <v>13655</v>
      </c>
    </row>
    <row r="2676" spans="1:2" x14ac:dyDescent="0.25">
      <c r="A2676" s="57">
        <v>25131904</v>
      </c>
      <c r="B2676" s="58" t="s">
        <v>9132</v>
      </c>
    </row>
    <row r="2677" spans="1:2" x14ac:dyDescent="0.25">
      <c r="A2677" s="57">
        <v>25131905</v>
      </c>
      <c r="B2677" s="58" t="s">
        <v>12288</v>
      </c>
    </row>
    <row r="2678" spans="1:2" x14ac:dyDescent="0.25">
      <c r="A2678" s="57">
        <v>25131906</v>
      </c>
      <c r="B2678" s="58" t="s">
        <v>18288</v>
      </c>
    </row>
    <row r="2679" spans="1:2" x14ac:dyDescent="0.25">
      <c r="A2679" s="57">
        <v>25132001</v>
      </c>
      <c r="B2679" s="58" t="s">
        <v>8961</v>
      </c>
    </row>
    <row r="2680" spans="1:2" x14ac:dyDescent="0.25">
      <c r="A2680" s="57">
        <v>25132002</v>
      </c>
      <c r="B2680" s="58" t="s">
        <v>4794</v>
      </c>
    </row>
    <row r="2681" spans="1:2" x14ac:dyDescent="0.25">
      <c r="A2681" s="57">
        <v>25132003</v>
      </c>
      <c r="B2681" s="58" t="s">
        <v>18745</v>
      </c>
    </row>
    <row r="2682" spans="1:2" x14ac:dyDescent="0.25">
      <c r="A2682" s="57">
        <v>25132004</v>
      </c>
      <c r="B2682" s="58" t="s">
        <v>11449</v>
      </c>
    </row>
    <row r="2683" spans="1:2" x14ac:dyDescent="0.25">
      <c r="A2683" s="57">
        <v>25132005</v>
      </c>
      <c r="B2683" s="58" t="s">
        <v>14525</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5363</v>
      </c>
    </row>
    <row r="2691" spans="1:2" x14ac:dyDescent="0.25">
      <c r="A2691" s="57">
        <v>25151706</v>
      </c>
      <c r="B2691" s="58" t="s">
        <v>2470</v>
      </c>
    </row>
    <row r="2692" spans="1:2" x14ac:dyDescent="0.25">
      <c r="A2692" s="57">
        <v>25151707</v>
      </c>
      <c r="B2692" s="58" t="s">
        <v>3860</v>
      </c>
    </row>
    <row r="2693" spans="1:2" x14ac:dyDescent="0.25">
      <c r="A2693" s="57">
        <v>25151708</v>
      </c>
      <c r="B2693" s="58" t="s">
        <v>5379</v>
      </c>
    </row>
    <row r="2694" spans="1:2" x14ac:dyDescent="0.25">
      <c r="A2694" s="57">
        <v>25151709</v>
      </c>
      <c r="B2694" s="58" t="s">
        <v>6648</v>
      </c>
    </row>
    <row r="2695" spans="1:2" x14ac:dyDescent="0.25">
      <c r="A2695" s="57">
        <v>25161501</v>
      </c>
      <c r="B2695" s="58" t="s">
        <v>14480</v>
      </c>
    </row>
    <row r="2696" spans="1:2" x14ac:dyDescent="0.25">
      <c r="A2696" s="57">
        <v>25161502</v>
      </c>
      <c r="B2696" s="58" t="s">
        <v>3839</v>
      </c>
    </row>
    <row r="2697" spans="1:2" x14ac:dyDescent="0.25">
      <c r="A2697" s="57">
        <v>25161503</v>
      </c>
      <c r="B2697" s="58" t="s">
        <v>10504</v>
      </c>
    </row>
    <row r="2698" spans="1:2" x14ac:dyDescent="0.25">
      <c r="A2698" s="57">
        <v>25161504</v>
      </c>
      <c r="B2698" s="58" t="s">
        <v>16503</v>
      </c>
    </row>
    <row r="2699" spans="1:2" x14ac:dyDescent="0.25">
      <c r="A2699" s="57">
        <v>25161505</v>
      </c>
      <c r="B2699" s="58" t="s">
        <v>2819</v>
      </c>
    </row>
    <row r="2700" spans="1:2" x14ac:dyDescent="0.25">
      <c r="A2700" s="57">
        <v>25161506</v>
      </c>
      <c r="B2700" s="58" t="s">
        <v>8694</v>
      </c>
    </row>
    <row r="2701" spans="1:2" x14ac:dyDescent="0.25">
      <c r="A2701" s="57">
        <v>25161507</v>
      </c>
      <c r="B2701" s="58" t="s">
        <v>14924</v>
      </c>
    </row>
    <row r="2702" spans="1:2" x14ac:dyDescent="0.25">
      <c r="A2702" s="57">
        <v>25161508</v>
      </c>
      <c r="B2702" s="58" t="s">
        <v>6791</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8243</v>
      </c>
    </row>
    <row r="2713" spans="1:2" x14ac:dyDescent="0.25">
      <c r="A2713" s="57">
        <v>25171703</v>
      </c>
      <c r="B2713" s="58" t="s">
        <v>4942</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9794</v>
      </c>
    </row>
    <row r="2732" spans="1:2" x14ac:dyDescent="0.25">
      <c r="A2732" s="57">
        <v>25171903</v>
      </c>
      <c r="B2732" s="58" t="s">
        <v>13989</v>
      </c>
    </row>
    <row r="2733" spans="1:2" x14ac:dyDescent="0.25">
      <c r="A2733" s="57">
        <v>25171905</v>
      </c>
      <c r="B2733" s="58" t="s">
        <v>10997</v>
      </c>
    </row>
    <row r="2734" spans="1:2" x14ac:dyDescent="0.25">
      <c r="A2734" s="57">
        <v>25172001</v>
      </c>
      <c r="B2734" s="58" t="s">
        <v>16140</v>
      </c>
    </row>
    <row r="2735" spans="1:2" x14ac:dyDescent="0.25">
      <c r="A2735" s="57">
        <v>25172002</v>
      </c>
      <c r="B2735" s="58" t="s">
        <v>8494</v>
      </c>
    </row>
    <row r="2736" spans="1:2" x14ac:dyDescent="0.25">
      <c r="A2736" s="57">
        <v>25172003</v>
      </c>
      <c r="B2736" s="58" t="s">
        <v>8428</v>
      </c>
    </row>
    <row r="2737" spans="1:2" x14ac:dyDescent="0.25">
      <c r="A2737" s="57">
        <v>25172004</v>
      </c>
      <c r="B2737" s="58" t="s">
        <v>17558</v>
      </c>
    </row>
    <row r="2738" spans="1:2" x14ac:dyDescent="0.25">
      <c r="A2738" s="57">
        <v>25172005</v>
      </c>
      <c r="B2738" s="58" t="s">
        <v>9177</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17348</v>
      </c>
    </row>
    <row r="2746" spans="1:2" x14ac:dyDescent="0.25">
      <c r="A2746" s="57">
        <v>25172106</v>
      </c>
      <c r="B2746" s="58" t="s">
        <v>8541</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12298</v>
      </c>
    </row>
    <row r="2754" spans="1:2" x14ac:dyDescent="0.25">
      <c r="A2754" s="57">
        <v>25172201</v>
      </c>
      <c r="B2754" s="58" t="s">
        <v>4940</v>
      </c>
    </row>
    <row r="2755" spans="1:2" x14ac:dyDescent="0.25">
      <c r="A2755" s="57">
        <v>25172203</v>
      </c>
      <c r="B2755" s="58" t="s">
        <v>10889</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8463</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16136</v>
      </c>
    </row>
    <row r="2768" spans="1:2" x14ac:dyDescent="0.25">
      <c r="A2768" s="57">
        <v>25172505</v>
      </c>
      <c r="B2768" s="58" t="s">
        <v>18000</v>
      </c>
    </row>
    <row r="2769" spans="1:2" x14ac:dyDescent="0.25">
      <c r="A2769" s="57">
        <v>25172506</v>
      </c>
      <c r="B2769" s="58" t="s">
        <v>6192</v>
      </c>
    </row>
    <row r="2770" spans="1:2" x14ac:dyDescent="0.25">
      <c r="A2770" s="57">
        <v>25172507</v>
      </c>
      <c r="B2770" s="58" t="s">
        <v>11522</v>
      </c>
    </row>
    <row r="2771" spans="1:2" x14ac:dyDescent="0.25">
      <c r="A2771" s="57">
        <v>25172508</v>
      </c>
      <c r="B2771" s="58" t="s">
        <v>18397</v>
      </c>
    </row>
    <row r="2772" spans="1:2" x14ac:dyDescent="0.25">
      <c r="A2772" s="57">
        <v>25172601</v>
      </c>
      <c r="B2772" s="58" t="s">
        <v>9505</v>
      </c>
    </row>
    <row r="2773" spans="1:2" x14ac:dyDescent="0.25">
      <c r="A2773" s="57">
        <v>25172602</v>
      </c>
      <c r="B2773" s="58" t="s">
        <v>11636</v>
      </c>
    </row>
    <row r="2774" spans="1:2" x14ac:dyDescent="0.25">
      <c r="A2774" s="57">
        <v>25172603</v>
      </c>
      <c r="B2774" s="58" t="s">
        <v>6531</v>
      </c>
    </row>
    <row r="2775" spans="1:2" x14ac:dyDescent="0.25">
      <c r="A2775" s="57">
        <v>25172604</v>
      </c>
      <c r="B2775" s="58" t="s">
        <v>12725</v>
      </c>
    </row>
    <row r="2776" spans="1:2" x14ac:dyDescent="0.25">
      <c r="A2776" s="57">
        <v>25172605</v>
      </c>
      <c r="B2776" s="58" t="s">
        <v>9931</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10875</v>
      </c>
    </row>
    <row r="2789" spans="1:2" x14ac:dyDescent="0.25">
      <c r="A2789" s="57">
        <v>25172906</v>
      </c>
      <c r="B2789" s="58" t="s">
        <v>3133</v>
      </c>
    </row>
    <row r="2790" spans="1:2" x14ac:dyDescent="0.25">
      <c r="A2790" s="57">
        <v>25172907</v>
      </c>
      <c r="B2790" s="58" t="s">
        <v>14735</v>
      </c>
    </row>
    <row r="2791" spans="1:2" x14ac:dyDescent="0.25">
      <c r="A2791" s="57">
        <v>25173001</v>
      </c>
      <c r="B2791" s="58" t="s">
        <v>7639</v>
      </c>
    </row>
    <row r="2792" spans="1:2" x14ac:dyDescent="0.25">
      <c r="A2792" s="57">
        <v>25173003</v>
      </c>
      <c r="B2792" s="58" t="s">
        <v>5871</v>
      </c>
    </row>
    <row r="2793" spans="1:2" x14ac:dyDescent="0.25">
      <c r="A2793" s="57">
        <v>25173004</v>
      </c>
      <c r="B2793" s="58" t="s">
        <v>4655</v>
      </c>
    </row>
    <row r="2794" spans="1:2" x14ac:dyDescent="0.25">
      <c r="A2794" s="57">
        <v>25173005</v>
      </c>
      <c r="B2794" s="58" t="s">
        <v>8207</v>
      </c>
    </row>
    <row r="2795" spans="1:2" x14ac:dyDescent="0.25">
      <c r="A2795" s="57">
        <v>25173107</v>
      </c>
      <c r="B2795" s="58" t="s">
        <v>1847</v>
      </c>
    </row>
    <row r="2796" spans="1:2" x14ac:dyDescent="0.25">
      <c r="A2796" s="57">
        <v>25173108</v>
      </c>
      <c r="B2796" s="58" t="s">
        <v>13601</v>
      </c>
    </row>
    <row r="2797" spans="1:2" x14ac:dyDescent="0.25">
      <c r="A2797" s="57">
        <v>25173303</v>
      </c>
      <c r="B2797" s="58" t="s">
        <v>11650</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15003</v>
      </c>
    </row>
    <row r="2802" spans="1:2" x14ac:dyDescent="0.25">
      <c r="A2802" s="57">
        <v>25173704</v>
      </c>
      <c r="B2802" s="58" t="s">
        <v>14713</v>
      </c>
    </row>
    <row r="2803" spans="1:2" x14ac:dyDescent="0.25">
      <c r="A2803" s="57">
        <v>25173705</v>
      </c>
      <c r="B2803" s="58" t="s">
        <v>13150</v>
      </c>
    </row>
    <row r="2804" spans="1:2" x14ac:dyDescent="0.25">
      <c r="A2804" s="57">
        <v>25173801</v>
      </c>
      <c r="B2804" s="58" t="s">
        <v>4616</v>
      </c>
    </row>
    <row r="2805" spans="1:2" x14ac:dyDescent="0.25">
      <c r="A2805" s="57">
        <v>25173802</v>
      </c>
      <c r="B2805" s="58" t="s">
        <v>9927</v>
      </c>
    </row>
    <row r="2806" spans="1:2" x14ac:dyDescent="0.25">
      <c r="A2806" s="57">
        <v>25173803</v>
      </c>
      <c r="B2806" s="58" t="s">
        <v>17915</v>
      </c>
    </row>
    <row r="2807" spans="1:2" x14ac:dyDescent="0.25">
      <c r="A2807" s="57">
        <v>25173804</v>
      </c>
      <c r="B2807" s="58" t="s">
        <v>12405</v>
      </c>
    </row>
    <row r="2808" spans="1:2" x14ac:dyDescent="0.25">
      <c r="A2808" s="57">
        <v>25173805</v>
      </c>
      <c r="B2808" s="58" t="s">
        <v>13458</v>
      </c>
    </row>
    <row r="2809" spans="1:2" x14ac:dyDescent="0.25">
      <c r="A2809" s="57">
        <v>25173806</v>
      </c>
      <c r="B2809" s="58" t="s">
        <v>13324</v>
      </c>
    </row>
    <row r="2810" spans="1:2" x14ac:dyDescent="0.25">
      <c r="A2810" s="57">
        <v>25173807</v>
      </c>
      <c r="B2810" s="58" t="s">
        <v>8189</v>
      </c>
    </row>
    <row r="2811" spans="1:2" x14ac:dyDescent="0.25">
      <c r="A2811" s="57">
        <v>25173808</v>
      </c>
      <c r="B2811" s="58" t="s">
        <v>13065</v>
      </c>
    </row>
    <row r="2812" spans="1:2" x14ac:dyDescent="0.25">
      <c r="A2812" s="57">
        <v>25173809</v>
      </c>
      <c r="B2812" s="58" t="s">
        <v>14556</v>
      </c>
    </row>
    <row r="2813" spans="1:2" x14ac:dyDescent="0.25">
      <c r="A2813" s="57">
        <v>25173810</v>
      </c>
      <c r="B2813" s="58" t="s">
        <v>8440</v>
      </c>
    </row>
    <row r="2814" spans="1:2" x14ac:dyDescent="0.25">
      <c r="A2814" s="57">
        <v>25173811</v>
      </c>
      <c r="B2814" s="58" t="s">
        <v>8969</v>
      </c>
    </row>
    <row r="2815" spans="1:2" x14ac:dyDescent="0.25">
      <c r="A2815" s="57">
        <v>25173812</v>
      </c>
      <c r="B2815" s="58" t="s">
        <v>12085</v>
      </c>
    </row>
    <row r="2816" spans="1:2" x14ac:dyDescent="0.25">
      <c r="A2816" s="57">
        <v>25173813</v>
      </c>
      <c r="B2816" s="58" t="s">
        <v>8470</v>
      </c>
    </row>
    <row r="2817" spans="1:2" x14ac:dyDescent="0.25">
      <c r="A2817" s="57">
        <v>25173815</v>
      </c>
      <c r="B2817" s="58" t="s">
        <v>9840</v>
      </c>
    </row>
    <row r="2818" spans="1:2" x14ac:dyDescent="0.25">
      <c r="A2818" s="57">
        <v>25173816</v>
      </c>
      <c r="B2818" s="58" t="s">
        <v>7047</v>
      </c>
    </row>
    <row r="2819" spans="1:2" x14ac:dyDescent="0.25">
      <c r="A2819" s="57">
        <v>25173817</v>
      </c>
      <c r="B2819" s="58" t="s">
        <v>11644</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7554</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4552</v>
      </c>
    </row>
    <row r="2829" spans="1:2" x14ac:dyDescent="0.25">
      <c r="A2829" s="57">
        <v>25174105</v>
      </c>
      <c r="B2829" s="58" t="s">
        <v>5462</v>
      </c>
    </row>
    <row r="2830" spans="1:2" x14ac:dyDescent="0.25">
      <c r="A2830" s="57">
        <v>25174106</v>
      </c>
      <c r="B2830" s="58" t="s">
        <v>12333</v>
      </c>
    </row>
    <row r="2831" spans="1:2" x14ac:dyDescent="0.25">
      <c r="A2831" s="57">
        <v>25174107</v>
      </c>
      <c r="B2831" s="58" t="s">
        <v>163</v>
      </c>
    </row>
    <row r="2832" spans="1:2" x14ac:dyDescent="0.25">
      <c r="A2832" s="57">
        <v>25174201</v>
      </c>
      <c r="B2832" s="58" t="s">
        <v>9025</v>
      </c>
    </row>
    <row r="2833" spans="1:2" x14ac:dyDescent="0.25">
      <c r="A2833" s="57">
        <v>25174202</v>
      </c>
      <c r="B2833" s="58" t="s">
        <v>13411</v>
      </c>
    </row>
    <row r="2834" spans="1:2" x14ac:dyDescent="0.25">
      <c r="A2834" s="57">
        <v>25174203</v>
      </c>
      <c r="B2834" s="58" t="s">
        <v>10539</v>
      </c>
    </row>
    <row r="2835" spans="1:2" x14ac:dyDescent="0.25">
      <c r="A2835" s="57">
        <v>25174204</v>
      </c>
      <c r="B2835" s="58" t="s">
        <v>4323</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4704</v>
      </c>
    </row>
    <row r="2841" spans="1:2" x14ac:dyDescent="0.25">
      <c r="A2841" s="57">
        <v>25174210</v>
      </c>
      <c r="B2841" s="58" t="s">
        <v>6710</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8785</v>
      </c>
    </row>
    <row r="2846" spans="1:2" x14ac:dyDescent="0.25">
      <c r="A2846" s="57">
        <v>25174402</v>
      </c>
      <c r="B2846" s="58" t="s">
        <v>14858</v>
      </c>
    </row>
    <row r="2847" spans="1:2" x14ac:dyDescent="0.25">
      <c r="A2847" s="57">
        <v>25174403</v>
      </c>
      <c r="B2847" s="58" t="s">
        <v>8574</v>
      </c>
    </row>
    <row r="2848" spans="1:2" x14ac:dyDescent="0.25">
      <c r="A2848" s="57">
        <v>25174404</v>
      </c>
      <c r="B2848" s="58" t="s">
        <v>6494</v>
      </c>
    </row>
    <row r="2849" spans="1:2" x14ac:dyDescent="0.25">
      <c r="A2849" s="57">
        <v>25174405</v>
      </c>
      <c r="B2849" s="58" t="s">
        <v>439</v>
      </c>
    </row>
    <row r="2850" spans="1:2" x14ac:dyDescent="0.25">
      <c r="A2850" s="57">
        <v>25174406</v>
      </c>
      <c r="B2850" s="58" t="s">
        <v>8800</v>
      </c>
    </row>
    <row r="2851" spans="1:2" x14ac:dyDescent="0.25">
      <c r="A2851" s="57">
        <v>25174407</v>
      </c>
      <c r="B2851" s="58" t="s">
        <v>4758</v>
      </c>
    </row>
    <row r="2852" spans="1:2" x14ac:dyDescent="0.25">
      <c r="A2852" s="57">
        <v>25174408</v>
      </c>
      <c r="B2852" s="58" t="s">
        <v>9302</v>
      </c>
    </row>
    <row r="2853" spans="1:2" x14ac:dyDescent="0.25">
      <c r="A2853" s="57">
        <v>25174409</v>
      </c>
      <c r="B2853" s="58" t="s">
        <v>3267</v>
      </c>
    </row>
    <row r="2854" spans="1:2" x14ac:dyDescent="0.25">
      <c r="A2854" s="57">
        <v>25174410</v>
      </c>
      <c r="B2854" s="58" t="s">
        <v>15743</v>
      </c>
    </row>
    <row r="2855" spans="1:2" x14ac:dyDescent="0.25">
      <c r="A2855" s="57">
        <v>25174601</v>
      </c>
      <c r="B2855" s="58" t="s">
        <v>9255</v>
      </c>
    </row>
    <row r="2856" spans="1:2" x14ac:dyDescent="0.25">
      <c r="A2856" s="57">
        <v>25174602</v>
      </c>
      <c r="B2856" s="58" t="s">
        <v>16498</v>
      </c>
    </row>
    <row r="2857" spans="1:2" x14ac:dyDescent="0.25">
      <c r="A2857" s="57">
        <v>25174603</v>
      </c>
      <c r="B2857" s="58" t="s">
        <v>9670</v>
      </c>
    </row>
    <row r="2858" spans="1:2" x14ac:dyDescent="0.25">
      <c r="A2858" s="57">
        <v>25174701</v>
      </c>
      <c r="B2858" s="58" t="s">
        <v>4609</v>
      </c>
    </row>
    <row r="2859" spans="1:2" x14ac:dyDescent="0.25">
      <c r="A2859" s="57">
        <v>25181601</v>
      </c>
      <c r="B2859" s="58" t="s">
        <v>4124</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15278</v>
      </c>
    </row>
    <row r="2869" spans="1:2" x14ac:dyDescent="0.25">
      <c r="A2869" s="57">
        <v>25181708</v>
      </c>
      <c r="B2869" s="58" t="s">
        <v>13658</v>
      </c>
    </row>
    <row r="2870" spans="1:2" x14ac:dyDescent="0.25">
      <c r="A2870" s="57">
        <v>25181709</v>
      </c>
      <c r="B2870" s="58" t="s">
        <v>12151</v>
      </c>
    </row>
    <row r="2871" spans="1:2" x14ac:dyDescent="0.25">
      <c r="A2871" s="57">
        <v>25181710</v>
      </c>
      <c r="B2871" s="58" t="s">
        <v>4096</v>
      </c>
    </row>
    <row r="2872" spans="1:2" x14ac:dyDescent="0.25">
      <c r="A2872" s="57">
        <v>25181711</v>
      </c>
      <c r="B2872" s="58" t="s">
        <v>4237</v>
      </c>
    </row>
    <row r="2873" spans="1:2" x14ac:dyDescent="0.25">
      <c r="A2873" s="57">
        <v>25181712</v>
      </c>
      <c r="B2873" s="58" t="s">
        <v>14953</v>
      </c>
    </row>
    <row r="2874" spans="1:2" x14ac:dyDescent="0.25">
      <c r="A2874" s="57">
        <v>25181713</v>
      </c>
      <c r="B2874" s="58" t="s">
        <v>12143</v>
      </c>
    </row>
    <row r="2875" spans="1:2" x14ac:dyDescent="0.25">
      <c r="A2875" s="57">
        <v>25191501</v>
      </c>
      <c r="B2875" s="58" t="s">
        <v>10989</v>
      </c>
    </row>
    <row r="2876" spans="1:2" x14ac:dyDescent="0.25">
      <c r="A2876" s="57">
        <v>25191502</v>
      </c>
      <c r="B2876" s="58" t="s">
        <v>6981</v>
      </c>
    </row>
    <row r="2877" spans="1:2" x14ac:dyDescent="0.25">
      <c r="A2877" s="57">
        <v>25191503</v>
      </c>
      <c r="B2877" s="58" t="s">
        <v>7715</v>
      </c>
    </row>
    <row r="2878" spans="1:2" x14ac:dyDescent="0.25">
      <c r="A2878" s="57">
        <v>25191504</v>
      </c>
      <c r="B2878" s="58" t="s">
        <v>16789</v>
      </c>
    </row>
    <row r="2879" spans="1:2" x14ac:dyDescent="0.25">
      <c r="A2879" s="57">
        <v>25191505</v>
      </c>
      <c r="B2879" s="58" t="s">
        <v>10911</v>
      </c>
    </row>
    <row r="2880" spans="1:2" x14ac:dyDescent="0.25">
      <c r="A2880" s="57">
        <v>25191506</v>
      </c>
      <c r="B2880" s="58" t="s">
        <v>12392</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14048</v>
      </c>
    </row>
    <row r="2885" spans="1:2" x14ac:dyDescent="0.25">
      <c r="A2885" s="57">
        <v>25191511</v>
      </c>
      <c r="B2885" s="58" t="s">
        <v>15305</v>
      </c>
    </row>
    <row r="2886" spans="1:2" x14ac:dyDescent="0.25">
      <c r="A2886" s="57">
        <v>25191512</v>
      </c>
      <c r="B2886" s="58" t="s">
        <v>16172</v>
      </c>
    </row>
    <row r="2887" spans="1:2" x14ac:dyDescent="0.25">
      <c r="A2887" s="57">
        <v>25191513</v>
      </c>
      <c r="B2887" s="58" t="s">
        <v>8580</v>
      </c>
    </row>
    <row r="2888" spans="1:2" x14ac:dyDescent="0.25">
      <c r="A2888" s="57">
        <v>25191514</v>
      </c>
      <c r="B2888" s="58" t="s">
        <v>16401</v>
      </c>
    </row>
    <row r="2889" spans="1:2" x14ac:dyDescent="0.25">
      <c r="A2889" s="57">
        <v>25191601</v>
      </c>
      <c r="B2889" s="58" t="s">
        <v>6656</v>
      </c>
    </row>
    <row r="2890" spans="1:2" x14ac:dyDescent="0.25">
      <c r="A2890" s="57">
        <v>25191602</v>
      </c>
      <c r="B2890" s="58" t="s">
        <v>17307</v>
      </c>
    </row>
    <row r="2891" spans="1:2" x14ac:dyDescent="0.25">
      <c r="A2891" s="57">
        <v>25191603</v>
      </c>
      <c r="B2891" s="58" t="s">
        <v>3966</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5899</v>
      </c>
    </row>
    <row r="2896" spans="1:2" x14ac:dyDescent="0.25">
      <c r="A2896" s="57">
        <v>25191703</v>
      </c>
      <c r="B2896" s="58" t="s">
        <v>12229</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8387</v>
      </c>
    </row>
    <row r="2904" spans="1:2" x14ac:dyDescent="0.25">
      <c r="A2904" s="57">
        <v>25201507</v>
      </c>
      <c r="B2904" s="58" t="s">
        <v>3690</v>
      </c>
    </row>
    <row r="2905" spans="1:2" x14ac:dyDescent="0.25">
      <c r="A2905" s="57">
        <v>25201508</v>
      </c>
      <c r="B2905" s="58" t="s">
        <v>14106</v>
      </c>
    </row>
    <row r="2906" spans="1:2" x14ac:dyDescent="0.25">
      <c r="A2906" s="57">
        <v>25201509</v>
      </c>
      <c r="B2906" s="58" t="s">
        <v>10218</v>
      </c>
    </row>
    <row r="2907" spans="1:2" x14ac:dyDescent="0.25">
      <c r="A2907" s="57">
        <v>25201510</v>
      </c>
      <c r="B2907" s="58" t="s">
        <v>5533</v>
      </c>
    </row>
    <row r="2908" spans="1:2" x14ac:dyDescent="0.25">
      <c r="A2908" s="57">
        <v>25201511</v>
      </c>
      <c r="B2908" s="58" t="s">
        <v>16891</v>
      </c>
    </row>
    <row r="2909" spans="1:2" x14ac:dyDescent="0.25">
      <c r="A2909" s="57">
        <v>25201512</v>
      </c>
      <c r="B2909" s="58" t="s">
        <v>8892</v>
      </c>
    </row>
    <row r="2910" spans="1:2" x14ac:dyDescent="0.25">
      <c r="A2910" s="57">
        <v>25201513</v>
      </c>
      <c r="B2910" s="58" t="s">
        <v>10263</v>
      </c>
    </row>
    <row r="2911" spans="1:2" x14ac:dyDescent="0.25">
      <c r="A2911" s="57">
        <v>25201514</v>
      </c>
      <c r="B2911" s="58" t="s">
        <v>11981</v>
      </c>
    </row>
    <row r="2912" spans="1:2" x14ac:dyDescent="0.25">
      <c r="A2912" s="57">
        <v>25201515</v>
      </c>
      <c r="B2912" s="58" t="s">
        <v>14982</v>
      </c>
    </row>
    <row r="2913" spans="1:2" x14ac:dyDescent="0.25">
      <c r="A2913" s="57">
        <v>25201516</v>
      </c>
      <c r="B2913" s="58" t="s">
        <v>8110</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8471</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10698</v>
      </c>
    </row>
    <row r="2929" spans="1:2" x14ac:dyDescent="0.25">
      <c r="A2929" s="57">
        <v>25201706</v>
      </c>
      <c r="B2929" s="58" t="s">
        <v>5706</v>
      </c>
    </row>
    <row r="2930" spans="1:2" x14ac:dyDescent="0.25">
      <c r="A2930" s="57">
        <v>25201707</v>
      </c>
      <c r="B2930" s="58" t="s">
        <v>4853</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7819</v>
      </c>
    </row>
    <row r="2935" spans="1:2" x14ac:dyDescent="0.25">
      <c r="A2935" s="57">
        <v>25201802</v>
      </c>
      <c r="B2935" s="58" t="s">
        <v>8517</v>
      </c>
    </row>
    <row r="2936" spans="1:2" x14ac:dyDescent="0.25">
      <c r="A2936" s="57">
        <v>25201901</v>
      </c>
      <c r="B2936" s="58" t="s">
        <v>17806</v>
      </c>
    </row>
    <row r="2937" spans="1:2" x14ac:dyDescent="0.25">
      <c r="A2937" s="57">
        <v>25201902</v>
      </c>
      <c r="B2937" s="58" t="s">
        <v>4229</v>
      </c>
    </row>
    <row r="2938" spans="1:2" x14ac:dyDescent="0.25">
      <c r="A2938" s="57">
        <v>25201903</v>
      </c>
      <c r="B2938" s="58" t="s">
        <v>15127</v>
      </c>
    </row>
    <row r="2939" spans="1:2" x14ac:dyDescent="0.25">
      <c r="A2939" s="57">
        <v>25201904</v>
      </c>
      <c r="B2939" s="58" t="s">
        <v>6620</v>
      </c>
    </row>
    <row r="2940" spans="1:2" x14ac:dyDescent="0.25">
      <c r="A2940" s="57">
        <v>25202001</v>
      </c>
      <c r="B2940" s="58" t="s">
        <v>8592</v>
      </c>
    </row>
    <row r="2941" spans="1:2" x14ac:dyDescent="0.25">
      <c r="A2941" s="57">
        <v>25202002</v>
      </c>
      <c r="B2941" s="58" t="s">
        <v>18351</v>
      </c>
    </row>
    <row r="2942" spans="1:2" x14ac:dyDescent="0.25">
      <c r="A2942" s="57">
        <v>25202003</v>
      </c>
      <c r="B2942" s="58" t="s">
        <v>12206</v>
      </c>
    </row>
    <row r="2943" spans="1:2" x14ac:dyDescent="0.25">
      <c r="A2943" s="57">
        <v>25202004</v>
      </c>
      <c r="B2943" s="58" t="s">
        <v>14985</v>
      </c>
    </row>
    <row r="2944" spans="1:2" x14ac:dyDescent="0.25">
      <c r="A2944" s="57">
        <v>25202101</v>
      </c>
      <c r="B2944" s="58" t="s">
        <v>13569</v>
      </c>
    </row>
    <row r="2945" spans="1:2" x14ac:dyDescent="0.25">
      <c r="A2945" s="57">
        <v>25202102</v>
      </c>
      <c r="B2945" s="58" t="s">
        <v>7594</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3952</v>
      </c>
    </row>
    <row r="2950" spans="1:2" x14ac:dyDescent="0.25">
      <c r="A2950" s="57">
        <v>25202202</v>
      </c>
      <c r="B2950" s="58" t="s">
        <v>4421</v>
      </c>
    </row>
    <row r="2951" spans="1:2" x14ac:dyDescent="0.25">
      <c r="A2951" s="57">
        <v>25202203</v>
      </c>
      <c r="B2951" s="58" t="s">
        <v>12444</v>
      </c>
    </row>
    <row r="2952" spans="1:2" x14ac:dyDescent="0.25">
      <c r="A2952" s="57">
        <v>25202204</v>
      </c>
      <c r="B2952" s="58" t="s">
        <v>13625</v>
      </c>
    </row>
    <row r="2953" spans="1:2" x14ac:dyDescent="0.25">
      <c r="A2953" s="57">
        <v>25202205</v>
      </c>
      <c r="B2953" s="58" t="s">
        <v>16241</v>
      </c>
    </row>
    <row r="2954" spans="1:2" x14ac:dyDescent="0.25">
      <c r="A2954" s="57">
        <v>25202206</v>
      </c>
      <c r="B2954" s="58" t="s">
        <v>3972</v>
      </c>
    </row>
    <row r="2955" spans="1:2" x14ac:dyDescent="0.25">
      <c r="A2955" s="57">
        <v>25202301</v>
      </c>
      <c r="B2955" s="58" t="s">
        <v>11973</v>
      </c>
    </row>
    <row r="2956" spans="1:2" x14ac:dyDescent="0.25">
      <c r="A2956" s="57">
        <v>25202302</v>
      </c>
      <c r="B2956" s="58" t="s">
        <v>18029</v>
      </c>
    </row>
    <row r="2957" spans="1:2" x14ac:dyDescent="0.25">
      <c r="A2957" s="57">
        <v>25202401</v>
      </c>
      <c r="B2957" s="58" t="s">
        <v>8874</v>
      </c>
    </row>
    <row r="2958" spans="1:2" x14ac:dyDescent="0.25">
      <c r="A2958" s="57">
        <v>25202402</v>
      </c>
      <c r="B2958" s="58" t="s">
        <v>2420</v>
      </c>
    </row>
    <row r="2959" spans="1:2" x14ac:dyDescent="0.25">
      <c r="A2959" s="57">
        <v>25202403</v>
      </c>
      <c r="B2959" s="58" t="s">
        <v>8631</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13120</v>
      </c>
    </row>
    <row r="2967" spans="1:2" x14ac:dyDescent="0.25">
      <c r="A2967" s="57">
        <v>25202505</v>
      </c>
      <c r="B2967" s="58" t="s">
        <v>18206</v>
      </c>
    </row>
    <row r="2968" spans="1:2" x14ac:dyDescent="0.25">
      <c r="A2968" s="57">
        <v>25202506</v>
      </c>
      <c r="B2968" s="58" t="s">
        <v>9081</v>
      </c>
    </row>
    <row r="2969" spans="1:2" x14ac:dyDescent="0.25">
      <c r="A2969" s="57">
        <v>25202507</v>
      </c>
      <c r="B2969" s="58" t="s">
        <v>15962</v>
      </c>
    </row>
    <row r="2970" spans="1:2" x14ac:dyDescent="0.25">
      <c r="A2970" s="57">
        <v>25202508</v>
      </c>
      <c r="B2970" s="58" t="s">
        <v>1882</v>
      </c>
    </row>
    <row r="2971" spans="1:2" x14ac:dyDescent="0.25">
      <c r="A2971" s="57">
        <v>25202509</v>
      </c>
      <c r="B2971" s="58" t="s">
        <v>5525</v>
      </c>
    </row>
    <row r="2972" spans="1:2" x14ac:dyDescent="0.25">
      <c r="A2972" s="57">
        <v>25202510</v>
      </c>
      <c r="B2972" s="58" t="s">
        <v>13316</v>
      </c>
    </row>
    <row r="2973" spans="1:2" x14ac:dyDescent="0.25">
      <c r="A2973" s="57">
        <v>25202601</v>
      </c>
      <c r="B2973" s="58" t="s">
        <v>14930</v>
      </c>
    </row>
    <row r="2974" spans="1:2" x14ac:dyDescent="0.25">
      <c r="A2974" s="57">
        <v>25202602</v>
      </c>
      <c r="B2974" s="58" t="s">
        <v>4448</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13664</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8738</v>
      </c>
    </row>
    <row r="2993" spans="1:2" x14ac:dyDescent="0.25">
      <c r="A2993" s="57">
        <v>26101512</v>
      </c>
      <c r="B2993" s="58" t="s">
        <v>17397</v>
      </c>
    </row>
    <row r="2994" spans="1:2" x14ac:dyDescent="0.25">
      <c r="A2994" s="57">
        <v>26101513</v>
      </c>
      <c r="B2994" s="58" t="s">
        <v>14942</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8286</v>
      </c>
    </row>
    <row r="2999" spans="1:2" x14ac:dyDescent="0.25">
      <c r="A2999" s="57">
        <v>26101605</v>
      </c>
      <c r="B2999" s="58" t="s">
        <v>15639</v>
      </c>
    </row>
    <row r="3000" spans="1:2" x14ac:dyDescent="0.25">
      <c r="A3000" s="57">
        <v>26101606</v>
      </c>
      <c r="B3000" s="58" t="s">
        <v>12103</v>
      </c>
    </row>
    <row r="3001" spans="1:2" x14ac:dyDescent="0.25">
      <c r="A3001" s="57">
        <v>26101607</v>
      </c>
      <c r="B3001" s="58" t="s">
        <v>1893</v>
      </c>
    </row>
    <row r="3002" spans="1:2" x14ac:dyDescent="0.25">
      <c r="A3002" s="57">
        <v>26101608</v>
      </c>
      <c r="B3002" s="58" t="s">
        <v>5225</v>
      </c>
    </row>
    <row r="3003" spans="1:2" x14ac:dyDescent="0.25">
      <c r="A3003" s="57">
        <v>26101609</v>
      </c>
      <c r="B3003" s="58" t="s">
        <v>13873</v>
      </c>
    </row>
    <row r="3004" spans="1:2" x14ac:dyDescent="0.25">
      <c r="A3004" s="57">
        <v>26101610</v>
      </c>
      <c r="B3004" s="58" t="s">
        <v>4307</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5758</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7522</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12062</v>
      </c>
    </row>
    <row r="3023" spans="1:2" x14ac:dyDescent="0.25">
      <c r="A3023" s="57">
        <v>26101713</v>
      </c>
      <c r="B3023" s="58" t="s">
        <v>5139</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4429</v>
      </c>
    </row>
    <row r="3029" spans="1:2" x14ac:dyDescent="0.25">
      <c r="A3029" s="57">
        <v>26101720</v>
      </c>
      <c r="B3029" s="58" t="s">
        <v>2133</v>
      </c>
    </row>
    <row r="3030" spans="1:2" x14ac:dyDescent="0.25">
      <c r="A3030" s="57">
        <v>26101721</v>
      </c>
      <c r="B3030" s="58" t="s">
        <v>8004</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6051</v>
      </c>
    </row>
    <row r="3042" spans="1:2" x14ac:dyDescent="0.25">
      <c r="A3042" s="57">
        <v>26101734</v>
      </c>
      <c r="B3042" s="58" t="s">
        <v>11942</v>
      </c>
    </row>
    <row r="3043" spans="1:2" x14ac:dyDescent="0.25">
      <c r="A3043" s="57">
        <v>26101735</v>
      </c>
      <c r="B3043" s="58" t="s">
        <v>13797</v>
      </c>
    </row>
    <row r="3044" spans="1:2" x14ac:dyDescent="0.25">
      <c r="A3044" s="57">
        <v>26101736</v>
      </c>
      <c r="B3044" s="58" t="s">
        <v>10798</v>
      </c>
    </row>
    <row r="3045" spans="1:2" x14ac:dyDescent="0.25">
      <c r="A3045" s="57">
        <v>26101737</v>
      </c>
      <c r="B3045" s="58" t="s">
        <v>1752</v>
      </c>
    </row>
    <row r="3046" spans="1:2" x14ac:dyDescent="0.25">
      <c r="A3046" s="57">
        <v>26101738</v>
      </c>
      <c r="B3046" s="58" t="s">
        <v>7497</v>
      </c>
    </row>
    <row r="3047" spans="1:2" x14ac:dyDescent="0.25">
      <c r="A3047" s="57">
        <v>26101740</v>
      </c>
      <c r="B3047" s="58" t="s">
        <v>5420</v>
      </c>
    </row>
    <row r="3048" spans="1:2" x14ac:dyDescent="0.25">
      <c r="A3048" s="57">
        <v>26101741</v>
      </c>
      <c r="B3048" s="58" t="s">
        <v>8317</v>
      </c>
    </row>
    <row r="3049" spans="1:2" x14ac:dyDescent="0.25">
      <c r="A3049" s="57">
        <v>26101742</v>
      </c>
      <c r="B3049" s="58" t="s">
        <v>16015</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8348</v>
      </c>
    </row>
    <row r="3055" spans="1:2" x14ac:dyDescent="0.25">
      <c r="A3055" s="57">
        <v>26101751</v>
      </c>
      <c r="B3055" s="58" t="s">
        <v>6451</v>
      </c>
    </row>
    <row r="3056" spans="1:2" x14ac:dyDescent="0.25">
      <c r="A3056" s="57">
        <v>26101754</v>
      </c>
      <c r="B3056" s="58" t="s">
        <v>5532</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5570</v>
      </c>
    </row>
    <row r="3061" spans="1:2" x14ac:dyDescent="0.25">
      <c r="A3061" s="57">
        <v>26101759</v>
      </c>
      <c r="B3061" s="58" t="s">
        <v>17411</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5781</v>
      </c>
    </row>
    <row r="3068" spans="1:2" x14ac:dyDescent="0.25">
      <c r="A3068" s="57">
        <v>26101766</v>
      </c>
      <c r="B3068" s="58" t="s">
        <v>13122</v>
      </c>
    </row>
    <row r="3069" spans="1:2" x14ac:dyDescent="0.25">
      <c r="A3069" s="57">
        <v>26101801</v>
      </c>
      <c r="B3069" s="58" t="s">
        <v>5267</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13326</v>
      </c>
    </row>
    <row r="3074" spans="1:2" x14ac:dyDescent="0.25">
      <c r="A3074" s="57">
        <v>26101807</v>
      </c>
      <c r="B3074" s="58" t="s">
        <v>9392</v>
      </c>
    </row>
    <row r="3075" spans="1:2" x14ac:dyDescent="0.25">
      <c r="A3075" s="57">
        <v>26101808</v>
      </c>
      <c r="B3075" s="58" t="s">
        <v>18805</v>
      </c>
    </row>
    <row r="3076" spans="1:2" x14ac:dyDescent="0.25">
      <c r="A3076" s="57">
        <v>26101809</v>
      </c>
      <c r="B3076" s="58" t="s">
        <v>12655</v>
      </c>
    </row>
    <row r="3077" spans="1:2" x14ac:dyDescent="0.25">
      <c r="A3077" s="57">
        <v>26101903</v>
      </c>
      <c r="B3077" s="58" t="s">
        <v>14926</v>
      </c>
    </row>
    <row r="3078" spans="1:2" x14ac:dyDescent="0.25">
      <c r="A3078" s="57">
        <v>26101904</v>
      </c>
      <c r="B3078" s="58" t="s">
        <v>6788</v>
      </c>
    </row>
    <row r="3079" spans="1:2" x14ac:dyDescent="0.25">
      <c r="A3079" s="57">
        <v>26101905</v>
      </c>
      <c r="B3079" s="58" t="s">
        <v>2281</v>
      </c>
    </row>
    <row r="3080" spans="1:2" x14ac:dyDescent="0.25">
      <c r="A3080" s="57">
        <v>26111501</v>
      </c>
      <c r="B3080" s="58" t="s">
        <v>10036</v>
      </c>
    </row>
    <row r="3081" spans="1:2" x14ac:dyDescent="0.25">
      <c r="A3081" s="57">
        <v>26111503</v>
      </c>
      <c r="B3081" s="58" t="s">
        <v>9188</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14943</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16360</v>
      </c>
    </row>
    <row r="3092" spans="1:2" x14ac:dyDescent="0.25">
      <c r="A3092" s="57">
        <v>26111516</v>
      </c>
      <c r="B3092" s="58" t="s">
        <v>4276</v>
      </c>
    </row>
    <row r="3093" spans="1:2" x14ac:dyDescent="0.25">
      <c r="A3093" s="57">
        <v>26111517</v>
      </c>
      <c r="B3093" s="58" t="s">
        <v>10776</v>
      </c>
    </row>
    <row r="3094" spans="1:2" x14ac:dyDescent="0.25">
      <c r="A3094" s="57">
        <v>26111518</v>
      </c>
      <c r="B3094" s="58" t="s">
        <v>8716</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3879</v>
      </c>
    </row>
    <row r="3100" spans="1:2" x14ac:dyDescent="0.25">
      <c r="A3100" s="57">
        <v>26111524</v>
      </c>
      <c r="B3100" s="58" t="s">
        <v>11077</v>
      </c>
    </row>
    <row r="3101" spans="1:2" x14ac:dyDescent="0.25">
      <c r="A3101" s="57">
        <v>26111525</v>
      </c>
      <c r="B3101" s="58" t="s">
        <v>14931</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15145</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8787</v>
      </c>
    </row>
    <row r="3111" spans="1:2" x14ac:dyDescent="0.25">
      <c r="A3111" s="57">
        <v>26111535</v>
      </c>
      <c r="B3111" s="58" t="s">
        <v>15746</v>
      </c>
    </row>
    <row r="3112" spans="1:2" x14ac:dyDescent="0.25">
      <c r="A3112" s="57">
        <v>26111601</v>
      </c>
      <c r="B3112" s="58" t="s">
        <v>14898</v>
      </c>
    </row>
    <row r="3113" spans="1:2" x14ac:dyDescent="0.25">
      <c r="A3113" s="57">
        <v>26111602</v>
      </c>
      <c r="B3113" s="58" t="s">
        <v>14474</v>
      </c>
    </row>
    <row r="3114" spans="1:2" x14ac:dyDescent="0.25">
      <c r="A3114" s="57">
        <v>26111603</v>
      </c>
      <c r="B3114" s="58" t="s">
        <v>5350</v>
      </c>
    </row>
    <row r="3115" spans="1:2" x14ac:dyDescent="0.25">
      <c r="A3115" s="57">
        <v>26111604</v>
      </c>
      <c r="B3115" s="58" t="s">
        <v>9250</v>
      </c>
    </row>
    <row r="3116" spans="1:2" x14ac:dyDescent="0.25">
      <c r="A3116" s="57">
        <v>26111605</v>
      </c>
      <c r="B3116" s="58" t="s">
        <v>5276</v>
      </c>
    </row>
    <row r="3117" spans="1:2" x14ac:dyDescent="0.25">
      <c r="A3117" s="57">
        <v>26111606</v>
      </c>
      <c r="B3117" s="58" t="s">
        <v>16371</v>
      </c>
    </row>
    <row r="3118" spans="1:2" x14ac:dyDescent="0.25">
      <c r="A3118" s="57">
        <v>26111607</v>
      </c>
      <c r="B3118" s="58" t="s">
        <v>10523</v>
      </c>
    </row>
    <row r="3119" spans="1:2" x14ac:dyDescent="0.25">
      <c r="A3119" s="57">
        <v>26111608</v>
      </c>
      <c r="B3119" s="58" t="s">
        <v>13959</v>
      </c>
    </row>
    <row r="3120" spans="1:2" x14ac:dyDescent="0.25">
      <c r="A3120" s="57">
        <v>26111701</v>
      </c>
      <c r="B3120" s="58" t="s">
        <v>5429</v>
      </c>
    </row>
    <row r="3121" spans="1:2" x14ac:dyDescent="0.25">
      <c r="A3121" s="57">
        <v>26111702</v>
      </c>
      <c r="B3121" s="58" t="s">
        <v>10200</v>
      </c>
    </row>
    <row r="3122" spans="1:2" x14ac:dyDescent="0.25">
      <c r="A3122" s="57">
        <v>26111703</v>
      </c>
      <c r="B3122" s="58" t="s">
        <v>5284</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11615</v>
      </c>
    </row>
    <row r="3130" spans="1:2" x14ac:dyDescent="0.25">
      <c r="A3130" s="57">
        <v>26111711</v>
      </c>
      <c r="B3130" s="58" t="s">
        <v>8599</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5656</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14981</v>
      </c>
    </row>
    <row r="3149" spans="1:2" x14ac:dyDescent="0.25">
      <c r="A3149" s="57">
        <v>26111805</v>
      </c>
      <c r="B3149" s="58" t="s">
        <v>1698</v>
      </c>
    </row>
    <row r="3150" spans="1:2" x14ac:dyDescent="0.25">
      <c r="A3150" s="57">
        <v>26111806</v>
      </c>
      <c r="B3150" s="58" t="s">
        <v>14814</v>
      </c>
    </row>
    <row r="3151" spans="1:2" x14ac:dyDescent="0.25">
      <c r="A3151" s="57">
        <v>26111807</v>
      </c>
      <c r="B3151" s="58" t="s">
        <v>3507</v>
      </c>
    </row>
    <row r="3152" spans="1:2" x14ac:dyDescent="0.25">
      <c r="A3152" s="57">
        <v>26111808</v>
      </c>
      <c r="B3152" s="58" t="s">
        <v>11010</v>
      </c>
    </row>
    <row r="3153" spans="1:2" x14ac:dyDescent="0.25">
      <c r="A3153" s="57">
        <v>26111809</v>
      </c>
      <c r="B3153" s="58" t="s">
        <v>5683</v>
      </c>
    </row>
    <row r="3154" spans="1:2" x14ac:dyDescent="0.25">
      <c r="A3154" s="57">
        <v>26111810</v>
      </c>
      <c r="B3154" s="58" t="s">
        <v>3900</v>
      </c>
    </row>
    <row r="3155" spans="1:2" x14ac:dyDescent="0.25">
      <c r="A3155" s="57">
        <v>26111901</v>
      </c>
      <c r="B3155" s="58" t="s">
        <v>12718</v>
      </c>
    </row>
    <row r="3156" spans="1:2" x14ac:dyDescent="0.25">
      <c r="A3156" s="57">
        <v>26111902</v>
      </c>
      <c r="B3156" s="58" t="s">
        <v>15807</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16053</v>
      </c>
    </row>
    <row r="3166" spans="1:2" x14ac:dyDescent="0.25">
      <c r="A3166" s="57">
        <v>26112003</v>
      </c>
      <c r="B3166" s="58" t="s">
        <v>12968</v>
      </c>
    </row>
    <row r="3167" spans="1:2" x14ac:dyDescent="0.25">
      <c r="A3167" s="57">
        <v>26112004</v>
      </c>
      <c r="B3167" s="58" t="s">
        <v>9980</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11560</v>
      </c>
    </row>
    <row r="3174" spans="1:2" x14ac:dyDescent="0.25">
      <c r="A3174" s="57">
        <v>26121505</v>
      </c>
      <c r="B3174" s="58" t="s">
        <v>2012</v>
      </c>
    </row>
    <row r="3175" spans="1:2" x14ac:dyDescent="0.25">
      <c r="A3175" s="57">
        <v>26121507</v>
      </c>
      <c r="B3175" s="58" t="s">
        <v>9583</v>
      </c>
    </row>
    <row r="3176" spans="1:2" x14ac:dyDescent="0.25">
      <c r="A3176" s="57">
        <v>26121508</v>
      </c>
      <c r="B3176" s="58" t="s">
        <v>6595</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6702</v>
      </c>
    </row>
    <row r="3190" spans="1:2" x14ac:dyDescent="0.25">
      <c r="A3190" s="57">
        <v>26121534</v>
      </c>
      <c r="B3190" s="58" t="s">
        <v>10317</v>
      </c>
    </row>
    <row r="3191" spans="1:2" x14ac:dyDescent="0.25">
      <c r="A3191" s="57">
        <v>26121536</v>
      </c>
      <c r="B3191" s="58" t="s">
        <v>4584</v>
      </c>
    </row>
    <row r="3192" spans="1:2" x14ac:dyDescent="0.25">
      <c r="A3192" s="57">
        <v>26121538</v>
      </c>
      <c r="B3192" s="58" t="s">
        <v>8765</v>
      </c>
    </row>
    <row r="3193" spans="1:2" x14ac:dyDescent="0.25">
      <c r="A3193" s="57">
        <v>26121539</v>
      </c>
      <c r="B3193" s="58" t="s">
        <v>11606</v>
      </c>
    </row>
    <row r="3194" spans="1:2" x14ac:dyDescent="0.25">
      <c r="A3194" s="57">
        <v>26121540</v>
      </c>
      <c r="B3194" s="58" t="s">
        <v>15126</v>
      </c>
    </row>
    <row r="3195" spans="1:2" x14ac:dyDescent="0.25">
      <c r="A3195" s="57">
        <v>26121541</v>
      </c>
      <c r="B3195" s="58" t="s">
        <v>18561</v>
      </c>
    </row>
    <row r="3196" spans="1:2" x14ac:dyDescent="0.25">
      <c r="A3196" s="57">
        <v>26121601</v>
      </c>
      <c r="B3196" s="58" t="s">
        <v>950</v>
      </c>
    </row>
    <row r="3197" spans="1:2" x14ac:dyDescent="0.25">
      <c r="A3197" s="57">
        <v>26121602</v>
      </c>
      <c r="B3197" s="58" t="s">
        <v>11908</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6667</v>
      </c>
    </row>
    <row r="3202" spans="1:2" x14ac:dyDescent="0.25">
      <c r="A3202" s="57">
        <v>26121607</v>
      </c>
      <c r="B3202" s="58" t="s">
        <v>14966</v>
      </c>
    </row>
    <row r="3203" spans="1:2" x14ac:dyDescent="0.25">
      <c r="A3203" s="57">
        <v>26121608</v>
      </c>
      <c r="B3203" s="58" t="s">
        <v>15358</v>
      </c>
    </row>
    <row r="3204" spans="1:2" x14ac:dyDescent="0.25">
      <c r="A3204" s="57">
        <v>26121609</v>
      </c>
      <c r="B3204" s="58" t="s">
        <v>4455</v>
      </c>
    </row>
    <row r="3205" spans="1:2" x14ac:dyDescent="0.25">
      <c r="A3205" s="57">
        <v>26121610</v>
      </c>
      <c r="B3205" s="58" t="s">
        <v>8135</v>
      </c>
    </row>
    <row r="3206" spans="1:2" x14ac:dyDescent="0.25">
      <c r="A3206" s="57">
        <v>26121611</v>
      </c>
      <c r="B3206" s="58" t="s">
        <v>10226</v>
      </c>
    </row>
    <row r="3207" spans="1:2" x14ac:dyDescent="0.25">
      <c r="A3207" s="57">
        <v>26121612</v>
      </c>
      <c r="B3207" s="58" t="s">
        <v>14115</v>
      </c>
    </row>
    <row r="3208" spans="1:2" x14ac:dyDescent="0.25">
      <c r="A3208" s="57">
        <v>26121613</v>
      </c>
      <c r="B3208" s="58" t="s">
        <v>8405</v>
      </c>
    </row>
    <row r="3209" spans="1:2" x14ac:dyDescent="0.25">
      <c r="A3209" s="57">
        <v>26121614</v>
      </c>
      <c r="B3209" s="58" t="s">
        <v>12469</v>
      </c>
    </row>
    <row r="3210" spans="1:2" x14ac:dyDescent="0.25">
      <c r="A3210" s="57">
        <v>26121615</v>
      </c>
      <c r="B3210" s="58" t="s">
        <v>10985</v>
      </c>
    </row>
    <row r="3211" spans="1:2" x14ac:dyDescent="0.25">
      <c r="A3211" s="57">
        <v>26121616</v>
      </c>
      <c r="B3211" s="58" t="s">
        <v>5970</v>
      </c>
    </row>
    <row r="3212" spans="1:2" x14ac:dyDescent="0.25">
      <c r="A3212" s="57">
        <v>26121617</v>
      </c>
      <c r="B3212" s="58" t="s">
        <v>7852</v>
      </c>
    </row>
    <row r="3213" spans="1:2" x14ac:dyDescent="0.25">
      <c r="A3213" s="57">
        <v>26121618</v>
      </c>
      <c r="B3213" s="58" t="s">
        <v>11554</v>
      </c>
    </row>
    <row r="3214" spans="1:2" x14ac:dyDescent="0.25">
      <c r="A3214" s="57">
        <v>26121619</v>
      </c>
      <c r="B3214" s="58" t="s">
        <v>5730</v>
      </c>
    </row>
    <row r="3215" spans="1:2" x14ac:dyDescent="0.25">
      <c r="A3215" s="57">
        <v>26121620</v>
      </c>
      <c r="B3215" s="58" t="s">
        <v>10402</v>
      </c>
    </row>
    <row r="3216" spans="1:2" x14ac:dyDescent="0.25">
      <c r="A3216" s="57">
        <v>26121621</v>
      </c>
      <c r="B3216" s="58" t="s">
        <v>14036</v>
      </c>
    </row>
    <row r="3217" spans="1:2" x14ac:dyDescent="0.25">
      <c r="A3217" s="57">
        <v>26121622</v>
      </c>
      <c r="B3217" s="58" t="s">
        <v>14344</v>
      </c>
    </row>
    <row r="3218" spans="1:2" x14ac:dyDescent="0.25">
      <c r="A3218" s="57">
        <v>26121623</v>
      </c>
      <c r="B3218" s="58" t="s">
        <v>7711</v>
      </c>
    </row>
    <row r="3219" spans="1:2" x14ac:dyDescent="0.25">
      <c r="A3219" s="57">
        <v>26121624</v>
      </c>
      <c r="B3219" s="58" t="s">
        <v>6871</v>
      </c>
    </row>
    <row r="3220" spans="1:2" x14ac:dyDescent="0.25">
      <c r="A3220" s="57">
        <v>26121628</v>
      </c>
      <c r="B3220" s="58" t="s">
        <v>14178</v>
      </c>
    </row>
    <row r="3221" spans="1:2" x14ac:dyDescent="0.25">
      <c r="A3221" s="57">
        <v>26121629</v>
      </c>
      <c r="B3221" s="58" t="s">
        <v>9206</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11716</v>
      </c>
    </row>
    <row r="3226" spans="1:2" x14ac:dyDescent="0.25">
      <c r="A3226" s="57">
        <v>26121634</v>
      </c>
      <c r="B3226" s="58" t="s">
        <v>9476</v>
      </c>
    </row>
    <row r="3227" spans="1:2" x14ac:dyDescent="0.25">
      <c r="A3227" s="57">
        <v>26121635</v>
      </c>
      <c r="B3227" s="58" t="s">
        <v>1471</v>
      </c>
    </row>
    <row r="3228" spans="1:2" x14ac:dyDescent="0.25">
      <c r="A3228" s="57">
        <v>26121636</v>
      </c>
      <c r="B3228" s="58" t="s">
        <v>14664</v>
      </c>
    </row>
    <row r="3229" spans="1:2" x14ac:dyDescent="0.25">
      <c r="A3229" s="57">
        <v>26121637</v>
      </c>
      <c r="B3229" s="58" t="s">
        <v>12277</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7871</v>
      </c>
    </row>
    <row r="3239" spans="1:2" x14ac:dyDescent="0.25">
      <c r="A3239" s="57">
        <v>26131505</v>
      </c>
      <c r="B3239" s="58" t="s">
        <v>2874</v>
      </c>
    </row>
    <row r="3240" spans="1:2" x14ac:dyDescent="0.25">
      <c r="A3240" s="57">
        <v>26131506</v>
      </c>
      <c r="B3240" s="58" t="s">
        <v>17247</v>
      </c>
    </row>
    <row r="3241" spans="1:2" x14ac:dyDescent="0.25">
      <c r="A3241" s="57">
        <v>26131507</v>
      </c>
      <c r="B3241" s="58" t="s">
        <v>9275</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14303</v>
      </c>
    </row>
    <row r="3247" spans="1:2" x14ac:dyDescent="0.25">
      <c r="A3247" s="57">
        <v>26131603</v>
      </c>
      <c r="B3247" s="58" t="s">
        <v>5179</v>
      </c>
    </row>
    <row r="3248" spans="1:2" x14ac:dyDescent="0.25">
      <c r="A3248" s="57">
        <v>26131604</v>
      </c>
      <c r="B3248" s="58" t="s">
        <v>15577</v>
      </c>
    </row>
    <row r="3249" spans="1:2" x14ac:dyDescent="0.25">
      <c r="A3249" s="57">
        <v>26131605</v>
      </c>
      <c r="B3249" s="58" t="s">
        <v>17340</v>
      </c>
    </row>
    <row r="3250" spans="1:2" x14ac:dyDescent="0.25">
      <c r="A3250" s="57">
        <v>26131606</v>
      </c>
      <c r="B3250" s="58" t="s">
        <v>4011</v>
      </c>
    </row>
    <row r="3251" spans="1:2" x14ac:dyDescent="0.25">
      <c r="A3251" s="57">
        <v>26131607</v>
      </c>
      <c r="B3251" s="58" t="s">
        <v>15906</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4912</v>
      </c>
    </row>
    <row r="3256" spans="1:2" x14ac:dyDescent="0.25">
      <c r="A3256" s="57">
        <v>26131612</v>
      </c>
      <c r="B3256" s="58" t="s">
        <v>6963</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4975</v>
      </c>
    </row>
    <row r="3261" spans="1:2" x14ac:dyDescent="0.25">
      <c r="A3261" s="57">
        <v>26131701</v>
      </c>
      <c r="B3261" s="58" t="s">
        <v>15287</v>
      </c>
    </row>
    <row r="3262" spans="1:2" x14ac:dyDescent="0.25">
      <c r="A3262" s="57">
        <v>26131702</v>
      </c>
      <c r="B3262" s="58" t="s">
        <v>13857</v>
      </c>
    </row>
    <row r="3263" spans="1:2" x14ac:dyDescent="0.25">
      <c r="A3263" s="57">
        <v>26131801</v>
      </c>
      <c r="B3263" s="58" t="s">
        <v>4560</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16709</v>
      </c>
    </row>
    <row r="3268" spans="1:2" x14ac:dyDescent="0.25">
      <c r="A3268" s="57">
        <v>26131806</v>
      </c>
      <c r="B3268" s="58" t="s">
        <v>5844</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9603</v>
      </c>
    </row>
    <row r="3276" spans="1:2" x14ac:dyDescent="0.25">
      <c r="A3276" s="57">
        <v>26131814</v>
      </c>
      <c r="B3276" s="58" t="s">
        <v>15425</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7755</v>
      </c>
    </row>
    <row r="3285" spans="1:2" x14ac:dyDescent="0.25">
      <c r="A3285" s="57">
        <v>26141802</v>
      </c>
      <c r="B3285" s="58" t="s">
        <v>11423</v>
      </c>
    </row>
    <row r="3286" spans="1:2" x14ac:dyDescent="0.25">
      <c r="A3286" s="57">
        <v>26141803</v>
      </c>
      <c r="B3286" s="58" t="s">
        <v>18160</v>
      </c>
    </row>
    <row r="3287" spans="1:2" x14ac:dyDescent="0.25">
      <c r="A3287" s="57">
        <v>26141804</v>
      </c>
      <c r="B3287" s="58" t="s">
        <v>14126</v>
      </c>
    </row>
    <row r="3288" spans="1:2" x14ac:dyDescent="0.25">
      <c r="A3288" s="57">
        <v>26141805</v>
      </c>
      <c r="B3288" s="58" t="s">
        <v>9458</v>
      </c>
    </row>
    <row r="3289" spans="1:2" x14ac:dyDescent="0.25">
      <c r="A3289" s="57">
        <v>26141806</v>
      </c>
      <c r="B3289" s="58" t="s">
        <v>5218</v>
      </c>
    </row>
    <row r="3290" spans="1:2" x14ac:dyDescent="0.25">
      <c r="A3290" s="57">
        <v>26141807</v>
      </c>
      <c r="B3290" s="58" t="s">
        <v>4064</v>
      </c>
    </row>
    <row r="3291" spans="1:2" x14ac:dyDescent="0.25">
      <c r="A3291" s="57">
        <v>26141808</v>
      </c>
      <c r="B3291" s="58" t="s">
        <v>14904</v>
      </c>
    </row>
    <row r="3292" spans="1:2" x14ac:dyDescent="0.25">
      <c r="A3292" s="57">
        <v>26141809</v>
      </c>
      <c r="B3292" s="58" t="s">
        <v>13132</v>
      </c>
    </row>
    <row r="3293" spans="1:2" x14ac:dyDescent="0.25">
      <c r="A3293" s="57">
        <v>26141901</v>
      </c>
      <c r="B3293" s="58" t="s">
        <v>14809</v>
      </c>
    </row>
    <row r="3294" spans="1:2" x14ac:dyDescent="0.25">
      <c r="A3294" s="57">
        <v>26141902</v>
      </c>
      <c r="B3294" s="58" t="s">
        <v>14324</v>
      </c>
    </row>
    <row r="3295" spans="1:2" x14ac:dyDescent="0.25">
      <c r="A3295" s="57">
        <v>26141904</v>
      </c>
      <c r="B3295" s="58" t="s">
        <v>7947</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7681</v>
      </c>
    </row>
    <row r="3300" spans="1:2" x14ac:dyDescent="0.25">
      <c r="A3300" s="57">
        <v>26141909</v>
      </c>
      <c r="B3300" s="58" t="s">
        <v>9630</v>
      </c>
    </row>
    <row r="3301" spans="1:2" x14ac:dyDescent="0.25">
      <c r="A3301" s="57">
        <v>26141910</v>
      </c>
      <c r="B3301" s="58" t="s">
        <v>10881</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7413</v>
      </c>
    </row>
    <row r="3310" spans="1:2" x14ac:dyDescent="0.25">
      <c r="A3310" s="57">
        <v>26142101</v>
      </c>
      <c r="B3310" s="58" t="s">
        <v>17894</v>
      </c>
    </row>
    <row r="3311" spans="1:2" x14ac:dyDescent="0.25">
      <c r="A3311" s="57">
        <v>26142106</v>
      </c>
      <c r="B3311" s="58" t="s">
        <v>11451</v>
      </c>
    </row>
    <row r="3312" spans="1:2" x14ac:dyDescent="0.25">
      <c r="A3312" s="57">
        <v>26142108</v>
      </c>
      <c r="B3312" s="58" t="s">
        <v>8043</v>
      </c>
    </row>
    <row r="3313" spans="1:2" x14ac:dyDescent="0.25">
      <c r="A3313" s="57">
        <v>26142117</v>
      </c>
      <c r="B3313" s="58" t="s">
        <v>8978</v>
      </c>
    </row>
    <row r="3314" spans="1:2" x14ac:dyDescent="0.25">
      <c r="A3314" s="57">
        <v>26142201</v>
      </c>
      <c r="B3314" s="58" t="s">
        <v>5290</v>
      </c>
    </row>
    <row r="3315" spans="1:2" x14ac:dyDescent="0.25">
      <c r="A3315" s="57">
        <v>26142202</v>
      </c>
      <c r="B3315" s="58" t="s">
        <v>13837</v>
      </c>
    </row>
    <row r="3316" spans="1:2" x14ac:dyDescent="0.25">
      <c r="A3316" s="57">
        <v>26142302</v>
      </c>
      <c r="B3316" s="58" t="s">
        <v>8774</v>
      </c>
    </row>
    <row r="3317" spans="1:2" x14ac:dyDescent="0.25">
      <c r="A3317" s="57">
        <v>26142303</v>
      </c>
      <c r="B3317" s="58" t="s">
        <v>12962</v>
      </c>
    </row>
    <row r="3318" spans="1:2" x14ac:dyDescent="0.25">
      <c r="A3318" s="57">
        <v>26142304</v>
      </c>
      <c r="B3318" s="58" t="s">
        <v>556</v>
      </c>
    </row>
    <row r="3319" spans="1:2" x14ac:dyDescent="0.25">
      <c r="A3319" s="57">
        <v>26142306</v>
      </c>
      <c r="B3319" s="58" t="s">
        <v>13623</v>
      </c>
    </row>
    <row r="3320" spans="1:2" x14ac:dyDescent="0.25">
      <c r="A3320" s="57">
        <v>26142307</v>
      </c>
      <c r="B3320" s="58" t="s">
        <v>9689</v>
      </c>
    </row>
    <row r="3321" spans="1:2" x14ac:dyDescent="0.25">
      <c r="A3321" s="57">
        <v>26142308</v>
      </c>
      <c r="B3321" s="58" t="s">
        <v>4669</v>
      </c>
    </row>
    <row r="3322" spans="1:2" x14ac:dyDescent="0.25">
      <c r="A3322" s="57">
        <v>26142310</v>
      </c>
      <c r="B3322" s="58" t="s">
        <v>17738</v>
      </c>
    </row>
    <row r="3323" spans="1:2" x14ac:dyDescent="0.25">
      <c r="A3323" s="57">
        <v>26142311</v>
      </c>
      <c r="B3323" s="58" t="s">
        <v>8622</v>
      </c>
    </row>
    <row r="3324" spans="1:2" x14ac:dyDescent="0.25">
      <c r="A3324" s="57">
        <v>26142312</v>
      </c>
      <c r="B3324" s="58" t="s">
        <v>4315</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12093</v>
      </c>
    </row>
    <row r="3329" spans="1:2" x14ac:dyDescent="0.25">
      <c r="A3329" s="57">
        <v>26142405</v>
      </c>
      <c r="B3329" s="58" t="s">
        <v>13365</v>
      </c>
    </row>
    <row r="3330" spans="1:2" x14ac:dyDescent="0.25">
      <c r="A3330" s="57">
        <v>26142406</v>
      </c>
      <c r="B3330" s="58" t="s">
        <v>13447</v>
      </c>
    </row>
    <row r="3331" spans="1:2" x14ac:dyDescent="0.25">
      <c r="A3331" s="57">
        <v>26142407</v>
      </c>
      <c r="B3331" s="58" t="s">
        <v>5373</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8275</v>
      </c>
    </row>
    <row r="3339" spans="1:2" x14ac:dyDescent="0.25">
      <c r="A3339" s="57">
        <v>27111507</v>
      </c>
      <c r="B3339" s="58" t="s">
        <v>4933</v>
      </c>
    </row>
    <row r="3340" spans="1:2" x14ac:dyDescent="0.25">
      <c r="A3340" s="57">
        <v>27111508</v>
      </c>
      <c r="B3340" s="58" t="s">
        <v>7398</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13454</v>
      </c>
    </row>
    <row r="3346" spans="1:2" x14ac:dyDescent="0.25">
      <c r="A3346" s="57">
        <v>27111514</v>
      </c>
      <c r="B3346" s="58" t="s">
        <v>15640</v>
      </c>
    </row>
    <row r="3347" spans="1:2" x14ac:dyDescent="0.25">
      <c r="A3347" s="57">
        <v>27111515</v>
      </c>
      <c r="B3347" s="58" t="s">
        <v>12055</v>
      </c>
    </row>
    <row r="3348" spans="1:2" x14ac:dyDescent="0.25">
      <c r="A3348" s="57">
        <v>27111516</v>
      </c>
      <c r="B3348" s="58" t="s">
        <v>4146</v>
      </c>
    </row>
    <row r="3349" spans="1:2" x14ac:dyDescent="0.25">
      <c r="A3349" s="57">
        <v>27111517</v>
      </c>
      <c r="B3349" s="58" t="s">
        <v>10451</v>
      </c>
    </row>
    <row r="3350" spans="1:2" x14ac:dyDescent="0.25">
      <c r="A3350" s="57">
        <v>27111518</v>
      </c>
      <c r="B3350" s="58" t="s">
        <v>9001</v>
      </c>
    </row>
    <row r="3351" spans="1:2" x14ac:dyDescent="0.25">
      <c r="A3351" s="57">
        <v>27111519</v>
      </c>
      <c r="B3351" s="58" t="s">
        <v>8507</v>
      </c>
    </row>
    <row r="3352" spans="1:2" x14ac:dyDescent="0.25">
      <c r="A3352" s="57">
        <v>27111520</v>
      </c>
      <c r="B3352" s="58" t="s">
        <v>14252</v>
      </c>
    </row>
    <row r="3353" spans="1:2" x14ac:dyDescent="0.25">
      <c r="A3353" s="57">
        <v>27111521</v>
      </c>
      <c r="B3353" s="58" t="s">
        <v>301</v>
      </c>
    </row>
    <row r="3354" spans="1:2" x14ac:dyDescent="0.25">
      <c r="A3354" s="57">
        <v>27111601</v>
      </c>
      <c r="B3354" s="58" t="s">
        <v>10987</v>
      </c>
    </row>
    <row r="3355" spans="1:2" x14ac:dyDescent="0.25">
      <c r="A3355" s="57">
        <v>27111602</v>
      </c>
      <c r="B3355" s="58" t="s">
        <v>5669</v>
      </c>
    </row>
    <row r="3356" spans="1:2" x14ac:dyDescent="0.25">
      <c r="A3356" s="57">
        <v>27111603</v>
      </c>
      <c r="B3356" s="58" t="s">
        <v>12245</v>
      </c>
    </row>
    <row r="3357" spans="1:2" x14ac:dyDescent="0.25">
      <c r="A3357" s="57">
        <v>27111604</v>
      </c>
      <c r="B3357" s="58" t="s">
        <v>16511</v>
      </c>
    </row>
    <row r="3358" spans="1:2" x14ac:dyDescent="0.25">
      <c r="A3358" s="57">
        <v>27111605</v>
      </c>
      <c r="B3358" s="58" t="s">
        <v>7766</v>
      </c>
    </row>
    <row r="3359" spans="1:2" x14ac:dyDescent="0.25">
      <c r="A3359" s="57">
        <v>27111607</v>
      </c>
      <c r="B3359" s="58" t="s">
        <v>3449</v>
      </c>
    </row>
    <row r="3360" spans="1:2" x14ac:dyDescent="0.25">
      <c r="A3360" s="57">
        <v>27111608</v>
      </c>
      <c r="B3360" s="58" t="s">
        <v>7850</v>
      </c>
    </row>
    <row r="3361" spans="1:2" x14ac:dyDescent="0.25">
      <c r="A3361" s="57">
        <v>27111609</v>
      </c>
      <c r="B3361" s="58" t="s">
        <v>2864</v>
      </c>
    </row>
    <row r="3362" spans="1:2" x14ac:dyDescent="0.25">
      <c r="A3362" s="57">
        <v>27111701</v>
      </c>
      <c r="B3362" s="58" t="s">
        <v>10029</v>
      </c>
    </row>
    <row r="3363" spans="1:2" x14ac:dyDescent="0.25">
      <c r="A3363" s="57">
        <v>27111702</v>
      </c>
      <c r="B3363" s="58" t="s">
        <v>15487</v>
      </c>
    </row>
    <row r="3364" spans="1:2" x14ac:dyDescent="0.25">
      <c r="A3364" s="57">
        <v>27111703</v>
      </c>
      <c r="B3364" s="58" t="s">
        <v>5162</v>
      </c>
    </row>
    <row r="3365" spans="1:2" x14ac:dyDescent="0.25">
      <c r="A3365" s="57">
        <v>27111704</v>
      </c>
      <c r="B3365" s="58" t="s">
        <v>13506</v>
      </c>
    </row>
    <row r="3366" spans="1:2" x14ac:dyDescent="0.25">
      <c r="A3366" s="57">
        <v>27111705</v>
      </c>
      <c r="B3366" s="58" t="s">
        <v>7437</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8586</v>
      </c>
    </row>
    <row r="3371" spans="1:2" x14ac:dyDescent="0.25">
      <c r="A3371" s="57">
        <v>27111710</v>
      </c>
      <c r="B3371" s="58" t="s">
        <v>8416</v>
      </c>
    </row>
    <row r="3372" spans="1:2" x14ac:dyDescent="0.25">
      <c r="A3372" s="57">
        <v>27111711</v>
      </c>
      <c r="B3372" s="58" t="s">
        <v>18563</v>
      </c>
    </row>
    <row r="3373" spans="1:2" x14ac:dyDescent="0.25">
      <c r="A3373" s="57">
        <v>27111712</v>
      </c>
      <c r="B3373" s="58" t="s">
        <v>330</v>
      </c>
    </row>
    <row r="3374" spans="1:2" x14ac:dyDescent="0.25">
      <c r="A3374" s="57">
        <v>27111713</v>
      </c>
      <c r="B3374" s="58" t="s">
        <v>12018</v>
      </c>
    </row>
    <row r="3375" spans="1:2" x14ac:dyDescent="0.25">
      <c r="A3375" s="57">
        <v>27111714</v>
      </c>
      <c r="B3375" s="58" t="s">
        <v>5151</v>
      </c>
    </row>
    <row r="3376" spans="1:2" x14ac:dyDescent="0.25">
      <c r="A3376" s="57">
        <v>27111715</v>
      </c>
      <c r="B3376" s="58" t="s">
        <v>7738</v>
      </c>
    </row>
    <row r="3377" spans="1:2" x14ac:dyDescent="0.25">
      <c r="A3377" s="57">
        <v>27111716</v>
      </c>
      <c r="B3377" s="58" t="s">
        <v>16627</v>
      </c>
    </row>
    <row r="3378" spans="1:2" x14ac:dyDescent="0.25">
      <c r="A3378" s="57">
        <v>27111717</v>
      </c>
      <c r="B3378" s="58" t="s">
        <v>8427</v>
      </c>
    </row>
    <row r="3379" spans="1:2" x14ac:dyDescent="0.25">
      <c r="A3379" s="57">
        <v>27111718</v>
      </c>
      <c r="B3379" s="58" t="s">
        <v>13518</v>
      </c>
    </row>
    <row r="3380" spans="1:2" x14ac:dyDescent="0.25">
      <c r="A3380" s="57">
        <v>27111720</v>
      </c>
      <c r="B3380" s="58" t="s">
        <v>9726</v>
      </c>
    </row>
    <row r="3381" spans="1:2" x14ac:dyDescent="0.25">
      <c r="A3381" s="57">
        <v>27111721</v>
      </c>
      <c r="B3381" s="58" t="s">
        <v>16055</v>
      </c>
    </row>
    <row r="3382" spans="1:2" x14ac:dyDescent="0.25">
      <c r="A3382" s="57">
        <v>27111722</v>
      </c>
      <c r="B3382" s="58" t="s">
        <v>14929</v>
      </c>
    </row>
    <row r="3383" spans="1:2" x14ac:dyDescent="0.25">
      <c r="A3383" s="57">
        <v>27111723</v>
      </c>
      <c r="B3383" s="58" t="s">
        <v>1947</v>
      </c>
    </row>
    <row r="3384" spans="1:2" x14ac:dyDescent="0.25">
      <c r="A3384" s="57">
        <v>27111724</v>
      </c>
      <c r="B3384" s="58" t="s">
        <v>7119</v>
      </c>
    </row>
    <row r="3385" spans="1:2" x14ac:dyDescent="0.25">
      <c r="A3385" s="57">
        <v>27111725</v>
      </c>
      <c r="B3385" s="58" t="s">
        <v>7672</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4737</v>
      </c>
    </row>
    <row r="3390" spans="1:2" x14ac:dyDescent="0.25">
      <c r="A3390" s="57">
        <v>27111803</v>
      </c>
      <c r="B3390" s="58" t="s">
        <v>14731</v>
      </c>
    </row>
    <row r="3391" spans="1:2" x14ac:dyDescent="0.25">
      <c r="A3391" s="57">
        <v>27111804</v>
      </c>
      <c r="B3391" s="58" t="s">
        <v>18289</v>
      </c>
    </row>
    <row r="3392" spans="1:2" x14ac:dyDescent="0.25">
      <c r="A3392" s="57">
        <v>27111806</v>
      </c>
      <c r="B3392" s="58" t="s">
        <v>5610</v>
      </c>
    </row>
    <row r="3393" spans="1:2" x14ac:dyDescent="0.25">
      <c r="A3393" s="57">
        <v>27111807</v>
      </c>
      <c r="B3393" s="58" t="s">
        <v>7175</v>
      </c>
    </row>
    <row r="3394" spans="1:2" x14ac:dyDescent="0.25">
      <c r="A3394" s="57">
        <v>27111809</v>
      </c>
      <c r="B3394" s="58" t="s">
        <v>8785</v>
      </c>
    </row>
    <row r="3395" spans="1:2" x14ac:dyDescent="0.25">
      <c r="A3395" s="57">
        <v>27111810</v>
      </c>
      <c r="B3395" s="58" t="s">
        <v>3508</v>
      </c>
    </row>
    <row r="3396" spans="1:2" x14ac:dyDescent="0.25">
      <c r="A3396" s="57">
        <v>27111901</v>
      </c>
      <c r="B3396" s="58" t="s">
        <v>16334</v>
      </c>
    </row>
    <row r="3397" spans="1:2" x14ac:dyDescent="0.25">
      <c r="A3397" s="57">
        <v>27111902</v>
      </c>
      <c r="B3397" s="58" t="s">
        <v>14689</v>
      </c>
    </row>
    <row r="3398" spans="1:2" x14ac:dyDescent="0.25">
      <c r="A3398" s="57">
        <v>27111903</v>
      </c>
      <c r="B3398" s="58" t="s">
        <v>13716</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4785</v>
      </c>
    </row>
    <row r="3403" spans="1:2" x14ac:dyDescent="0.25">
      <c r="A3403" s="57">
        <v>27111908</v>
      </c>
      <c r="B3403" s="58" t="s">
        <v>7804</v>
      </c>
    </row>
    <row r="3404" spans="1:2" x14ac:dyDescent="0.25">
      <c r="A3404" s="57">
        <v>27111909</v>
      </c>
      <c r="B3404" s="58" t="s">
        <v>17131</v>
      </c>
    </row>
    <row r="3405" spans="1:2" x14ac:dyDescent="0.25">
      <c r="A3405" s="57">
        <v>27111910</v>
      </c>
      <c r="B3405" s="58" t="s">
        <v>4324</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7811</v>
      </c>
    </row>
    <row r="3410" spans="1:2" x14ac:dyDescent="0.25">
      <c r="A3410" s="57">
        <v>27112004</v>
      </c>
      <c r="B3410" s="58" t="s">
        <v>4632</v>
      </c>
    </row>
    <row r="3411" spans="1:2" x14ac:dyDescent="0.25">
      <c r="A3411" s="57">
        <v>27112005</v>
      </c>
      <c r="B3411" s="58" t="s">
        <v>5374</v>
      </c>
    </row>
    <row r="3412" spans="1:2" x14ac:dyDescent="0.25">
      <c r="A3412" s="57">
        <v>27112006</v>
      </c>
      <c r="B3412" s="58" t="s">
        <v>4043</v>
      </c>
    </row>
    <row r="3413" spans="1:2" x14ac:dyDescent="0.25">
      <c r="A3413" s="57">
        <v>27112007</v>
      </c>
      <c r="B3413" s="58" t="s">
        <v>4748</v>
      </c>
    </row>
    <row r="3414" spans="1:2" x14ac:dyDescent="0.25">
      <c r="A3414" s="57">
        <v>27112008</v>
      </c>
      <c r="B3414" s="58" t="s">
        <v>14937</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14308</v>
      </c>
    </row>
    <row r="3421" spans="1:2" x14ac:dyDescent="0.25">
      <c r="A3421" s="57">
        <v>27112015</v>
      </c>
      <c r="B3421" s="58" t="s">
        <v>10288</v>
      </c>
    </row>
    <row r="3422" spans="1:2" x14ac:dyDescent="0.25">
      <c r="A3422" s="57">
        <v>27112016</v>
      </c>
      <c r="B3422" s="58" t="s">
        <v>17357</v>
      </c>
    </row>
    <row r="3423" spans="1:2" x14ac:dyDescent="0.25">
      <c r="A3423" s="57">
        <v>27112017</v>
      </c>
      <c r="B3423" s="58" t="s">
        <v>8659</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4956</v>
      </c>
    </row>
    <row r="3429" spans="1:2" x14ac:dyDescent="0.25">
      <c r="A3429" s="57">
        <v>27112106</v>
      </c>
      <c r="B3429" s="58" t="s">
        <v>8152</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12033</v>
      </c>
    </row>
    <row r="3441" spans="1:2" x14ac:dyDescent="0.25">
      <c r="A3441" s="57">
        <v>27112119</v>
      </c>
      <c r="B3441" s="58" t="s">
        <v>5952</v>
      </c>
    </row>
    <row r="3442" spans="1:2" x14ac:dyDescent="0.25">
      <c r="A3442" s="57">
        <v>27112120</v>
      </c>
      <c r="B3442" s="58" t="s">
        <v>10154</v>
      </c>
    </row>
    <row r="3443" spans="1:2" x14ac:dyDescent="0.25">
      <c r="A3443" s="57">
        <v>27112121</v>
      </c>
      <c r="B3443" s="58" t="s">
        <v>11175</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9579</v>
      </c>
    </row>
    <row r="3453" spans="1:2" x14ac:dyDescent="0.25">
      <c r="A3453" s="57">
        <v>27112131</v>
      </c>
      <c r="B3453" s="58" t="s">
        <v>14037</v>
      </c>
    </row>
    <row r="3454" spans="1:2" x14ac:dyDescent="0.25">
      <c r="A3454" s="57">
        <v>27112132</v>
      </c>
      <c r="B3454" s="58" t="s">
        <v>6287</v>
      </c>
    </row>
    <row r="3455" spans="1:2" x14ac:dyDescent="0.25">
      <c r="A3455" s="57">
        <v>27112133</v>
      </c>
      <c r="B3455" s="58" t="s">
        <v>12768</v>
      </c>
    </row>
    <row r="3456" spans="1:2" x14ac:dyDescent="0.25">
      <c r="A3456" s="57">
        <v>27112134</v>
      </c>
      <c r="B3456" s="58" t="s">
        <v>14086</v>
      </c>
    </row>
    <row r="3457" spans="1:2" x14ac:dyDescent="0.25">
      <c r="A3457" s="57">
        <v>27112201</v>
      </c>
      <c r="B3457" s="58" t="s">
        <v>2099</v>
      </c>
    </row>
    <row r="3458" spans="1:2" x14ac:dyDescent="0.25">
      <c r="A3458" s="57">
        <v>27112202</v>
      </c>
      <c r="B3458" s="58" t="s">
        <v>6644</v>
      </c>
    </row>
    <row r="3459" spans="1:2" x14ac:dyDescent="0.25">
      <c r="A3459" s="57">
        <v>27112203</v>
      </c>
      <c r="B3459" s="58" t="s">
        <v>7363</v>
      </c>
    </row>
    <row r="3460" spans="1:2" x14ac:dyDescent="0.25">
      <c r="A3460" s="57">
        <v>27112205</v>
      </c>
      <c r="B3460" s="58" t="s">
        <v>8948</v>
      </c>
    </row>
    <row r="3461" spans="1:2" x14ac:dyDescent="0.25">
      <c r="A3461" s="57">
        <v>27112301</v>
      </c>
      <c r="B3461" s="58" t="s">
        <v>10182</v>
      </c>
    </row>
    <row r="3462" spans="1:2" x14ac:dyDescent="0.25">
      <c r="A3462" s="57">
        <v>27112302</v>
      </c>
      <c r="B3462" s="58" t="s">
        <v>13551</v>
      </c>
    </row>
    <row r="3463" spans="1:2" x14ac:dyDescent="0.25">
      <c r="A3463" s="57">
        <v>27112303</v>
      </c>
      <c r="B3463" s="58" t="s">
        <v>4663</v>
      </c>
    </row>
    <row r="3464" spans="1:2" x14ac:dyDescent="0.25">
      <c r="A3464" s="57">
        <v>27112304</v>
      </c>
      <c r="B3464" s="58" t="s">
        <v>2968</v>
      </c>
    </row>
    <row r="3465" spans="1:2" x14ac:dyDescent="0.25">
      <c r="A3465" s="57">
        <v>27112305</v>
      </c>
      <c r="B3465" s="58" t="s">
        <v>3687</v>
      </c>
    </row>
    <row r="3466" spans="1:2" x14ac:dyDescent="0.25">
      <c r="A3466" s="57">
        <v>27112306</v>
      </c>
      <c r="B3466" s="58" t="s">
        <v>7613</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13874</v>
      </c>
    </row>
    <row r="3471" spans="1:2" x14ac:dyDescent="0.25">
      <c r="A3471" s="57">
        <v>27112405</v>
      </c>
      <c r="B3471" s="58" t="s">
        <v>11839</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4392</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4397</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9160</v>
      </c>
    </row>
    <row r="3484" spans="1:2" x14ac:dyDescent="0.25">
      <c r="A3484" s="57">
        <v>27112703</v>
      </c>
      <c r="B3484" s="58" t="s">
        <v>4809</v>
      </c>
    </row>
    <row r="3485" spans="1:2" x14ac:dyDescent="0.25">
      <c r="A3485" s="57">
        <v>27112704</v>
      </c>
      <c r="B3485" s="58" t="s">
        <v>3643</v>
      </c>
    </row>
    <row r="3486" spans="1:2" x14ac:dyDescent="0.25">
      <c r="A3486" s="57">
        <v>27112705</v>
      </c>
      <c r="B3486" s="58" t="s">
        <v>17674</v>
      </c>
    </row>
    <row r="3487" spans="1:2" x14ac:dyDescent="0.25">
      <c r="A3487" s="57">
        <v>27112706</v>
      </c>
      <c r="B3487" s="58" t="s">
        <v>10394</v>
      </c>
    </row>
    <row r="3488" spans="1:2" x14ac:dyDescent="0.25">
      <c r="A3488" s="57">
        <v>27112707</v>
      </c>
      <c r="B3488" s="58" t="s">
        <v>8943</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5440</v>
      </c>
    </row>
    <row r="3495" spans="1:2" x14ac:dyDescent="0.25">
      <c r="A3495" s="57">
        <v>27112714</v>
      </c>
      <c r="B3495" s="58" t="s">
        <v>12366</v>
      </c>
    </row>
    <row r="3496" spans="1:2" x14ac:dyDescent="0.25">
      <c r="A3496" s="57">
        <v>27112715</v>
      </c>
      <c r="B3496" s="58" t="s">
        <v>8569</v>
      </c>
    </row>
    <row r="3497" spans="1:2" x14ac:dyDescent="0.25">
      <c r="A3497" s="57">
        <v>27112716</v>
      </c>
      <c r="B3497" s="58" t="s">
        <v>5313</v>
      </c>
    </row>
    <row r="3498" spans="1:2" x14ac:dyDescent="0.25">
      <c r="A3498" s="57">
        <v>27112717</v>
      </c>
      <c r="B3498" s="58" t="s">
        <v>5449</v>
      </c>
    </row>
    <row r="3499" spans="1:2" x14ac:dyDescent="0.25">
      <c r="A3499" s="57">
        <v>27112718</v>
      </c>
      <c r="B3499" s="58" t="s">
        <v>9626</v>
      </c>
    </row>
    <row r="3500" spans="1:2" x14ac:dyDescent="0.25">
      <c r="A3500" s="57">
        <v>27112719</v>
      </c>
      <c r="B3500" s="58" t="s">
        <v>16718</v>
      </c>
    </row>
    <row r="3501" spans="1:2" x14ac:dyDescent="0.25">
      <c r="A3501" s="57">
        <v>27112720</v>
      </c>
      <c r="B3501" s="58" t="s">
        <v>3932</v>
      </c>
    </row>
    <row r="3502" spans="1:2" x14ac:dyDescent="0.25">
      <c r="A3502" s="57">
        <v>27112721</v>
      </c>
      <c r="B3502" s="58" t="s">
        <v>8862</v>
      </c>
    </row>
    <row r="3503" spans="1:2" x14ac:dyDescent="0.25">
      <c r="A3503" s="57">
        <v>27112801</v>
      </c>
      <c r="B3503" s="58" t="s">
        <v>14512</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7760</v>
      </c>
    </row>
    <row r="3512" spans="1:2" x14ac:dyDescent="0.25">
      <c r="A3512" s="57">
        <v>27112810</v>
      </c>
      <c r="B3512" s="58" t="s">
        <v>17403</v>
      </c>
    </row>
    <row r="3513" spans="1:2" x14ac:dyDescent="0.25">
      <c r="A3513" s="57">
        <v>27112811</v>
      </c>
      <c r="B3513" s="58" t="s">
        <v>14485</v>
      </c>
    </row>
    <row r="3514" spans="1:2" x14ac:dyDescent="0.25">
      <c r="A3514" s="57">
        <v>27112812</v>
      </c>
      <c r="B3514" s="58" t="s">
        <v>8803</v>
      </c>
    </row>
    <row r="3515" spans="1:2" x14ac:dyDescent="0.25">
      <c r="A3515" s="57">
        <v>27112813</v>
      </c>
      <c r="B3515" s="58" t="s">
        <v>4949</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8220</v>
      </c>
    </row>
    <row r="3520" spans="1:2" x14ac:dyDescent="0.25">
      <c r="A3520" s="57">
        <v>27112820</v>
      </c>
      <c r="B3520" s="58" t="s">
        <v>11447</v>
      </c>
    </row>
    <row r="3521" spans="1:2" x14ac:dyDescent="0.25">
      <c r="A3521" s="57">
        <v>27112821</v>
      </c>
      <c r="B3521" s="58" t="s">
        <v>3670</v>
      </c>
    </row>
    <row r="3522" spans="1:2" x14ac:dyDescent="0.25">
      <c r="A3522" s="57">
        <v>27112822</v>
      </c>
      <c r="B3522" s="58" t="s">
        <v>17779</v>
      </c>
    </row>
    <row r="3523" spans="1:2" x14ac:dyDescent="0.25">
      <c r="A3523" s="57">
        <v>27112823</v>
      </c>
      <c r="B3523" s="58" t="s">
        <v>5666</v>
      </c>
    </row>
    <row r="3524" spans="1:2" x14ac:dyDescent="0.25">
      <c r="A3524" s="57">
        <v>27112824</v>
      </c>
      <c r="B3524" s="58" t="s">
        <v>14974</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7536</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12109</v>
      </c>
    </row>
    <row r="3536" spans="1:2" x14ac:dyDescent="0.25">
      <c r="A3536" s="57">
        <v>27113002</v>
      </c>
      <c r="B3536" s="58" t="s">
        <v>8351</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2307</v>
      </c>
    </row>
    <row r="3541" spans="1:2" x14ac:dyDescent="0.25">
      <c r="A3541" s="57">
        <v>27113103</v>
      </c>
      <c r="B3541" s="58" t="s">
        <v>13558</v>
      </c>
    </row>
    <row r="3542" spans="1:2" x14ac:dyDescent="0.25">
      <c r="A3542" s="57">
        <v>27113201</v>
      </c>
      <c r="B3542" s="58" t="s">
        <v>9310</v>
      </c>
    </row>
    <row r="3543" spans="1:2" x14ac:dyDescent="0.25">
      <c r="A3543" s="57">
        <v>27113202</v>
      </c>
      <c r="B3543" s="58" t="s">
        <v>14843</v>
      </c>
    </row>
    <row r="3544" spans="1:2" x14ac:dyDescent="0.25">
      <c r="A3544" s="57">
        <v>27113203</v>
      </c>
      <c r="B3544" s="58" t="s">
        <v>14677</v>
      </c>
    </row>
    <row r="3545" spans="1:2" x14ac:dyDescent="0.25">
      <c r="A3545" s="57">
        <v>27113204</v>
      </c>
      <c r="B3545" s="58" t="s">
        <v>8307</v>
      </c>
    </row>
    <row r="3546" spans="1:2" x14ac:dyDescent="0.25">
      <c r="A3546" s="57">
        <v>27121501</v>
      </c>
      <c r="B3546" s="58" t="s">
        <v>17835</v>
      </c>
    </row>
    <row r="3547" spans="1:2" x14ac:dyDescent="0.25">
      <c r="A3547" s="57">
        <v>27121502</v>
      </c>
      <c r="B3547" s="58" t="s">
        <v>15375</v>
      </c>
    </row>
    <row r="3548" spans="1:2" x14ac:dyDescent="0.25">
      <c r="A3548" s="57">
        <v>27121503</v>
      </c>
      <c r="B3548" s="58" t="s">
        <v>8550</v>
      </c>
    </row>
    <row r="3549" spans="1:2" x14ac:dyDescent="0.25">
      <c r="A3549" s="57">
        <v>27121601</v>
      </c>
      <c r="B3549" s="58" t="s">
        <v>11102</v>
      </c>
    </row>
    <row r="3550" spans="1:2" x14ac:dyDescent="0.25">
      <c r="A3550" s="57">
        <v>27121602</v>
      </c>
      <c r="B3550" s="58" t="s">
        <v>18748</v>
      </c>
    </row>
    <row r="3551" spans="1:2" x14ac:dyDescent="0.25">
      <c r="A3551" s="57">
        <v>27121603</v>
      </c>
      <c r="B3551" s="58" t="s">
        <v>18468</v>
      </c>
    </row>
    <row r="3552" spans="1:2" x14ac:dyDescent="0.25">
      <c r="A3552" s="57">
        <v>27121604</v>
      </c>
      <c r="B3552" s="58" t="s">
        <v>7415</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12549</v>
      </c>
    </row>
    <row r="3557" spans="1:2" x14ac:dyDescent="0.25">
      <c r="A3557" s="57">
        <v>27121703</v>
      </c>
      <c r="B3557" s="58" t="s">
        <v>3319</v>
      </c>
    </row>
    <row r="3558" spans="1:2" x14ac:dyDescent="0.25">
      <c r="A3558" s="57">
        <v>27121704</v>
      </c>
      <c r="B3558" s="58" t="s">
        <v>9421</v>
      </c>
    </row>
    <row r="3559" spans="1:2" x14ac:dyDescent="0.25">
      <c r="A3559" s="57">
        <v>27121705</v>
      </c>
      <c r="B3559" s="58" t="s">
        <v>16771</v>
      </c>
    </row>
    <row r="3560" spans="1:2" x14ac:dyDescent="0.25">
      <c r="A3560" s="57">
        <v>27121706</v>
      </c>
      <c r="B3560" s="58" t="s">
        <v>14437</v>
      </c>
    </row>
    <row r="3561" spans="1:2" x14ac:dyDescent="0.25">
      <c r="A3561" s="57">
        <v>27121707</v>
      </c>
      <c r="B3561" s="58" t="s">
        <v>8214</v>
      </c>
    </row>
    <row r="3562" spans="1:2" x14ac:dyDescent="0.25">
      <c r="A3562" s="57">
        <v>27126101</v>
      </c>
      <c r="B3562" s="58" t="s">
        <v>10315</v>
      </c>
    </row>
    <row r="3563" spans="1:2" x14ac:dyDescent="0.25">
      <c r="A3563" s="57">
        <v>27126102</v>
      </c>
      <c r="B3563" s="58" t="s">
        <v>12808</v>
      </c>
    </row>
    <row r="3564" spans="1:2" x14ac:dyDescent="0.25">
      <c r="A3564" s="57">
        <v>27131501</v>
      </c>
      <c r="B3564" s="58" t="s">
        <v>17416</v>
      </c>
    </row>
    <row r="3565" spans="1:2" x14ac:dyDescent="0.25">
      <c r="A3565" s="57">
        <v>27131502</v>
      </c>
      <c r="B3565" s="58" t="s">
        <v>10705</v>
      </c>
    </row>
    <row r="3566" spans="1:2" x14ac:dyDescent="0.25">
      <c r="A3566" s="57">
        <v>27131504</v>
      </c>
      <c r="B3566" s="58" t="s">
        <v>17172</v>
      </c>
    </row>
    <row r="3567" spans="1:2" x14ac:dyDescent="0.25">
      <c r="A3567" s="57">
        <v>27131505</v>
      </c>
      <c r="B3567" s="58" t="s">
        <v>10552</v>
      </c>
    </row>
    <row r="3568" spans="1:2" x14ac:dyDescent="0.25">
      <c r="A3568" s="57">
        <v>27131506</v>
      </c>
      <c r="B3568" s="58" t="s">
        <v>6242</v>
      </c>
    </row>
    <row r="3569" spans="1:2" x14ac:dyDescent="0.25">
      <c r="A3569" s="57">
        <v>27131507</v>
      </c>
      <c r="B3569" s="58" t="s">
        <v>416</v>
      </c>
    </row>
    <row r="3570" spans="1:2" x14ac:dyDescent="0.25">
      <c r="A3570" s="57">
        <v>27131508</v>
      </c>
      <c r="B3570" s="58" t="s">
        <v>9743</v>
      </c>
    </row>
    <row r="3571" spans="1:2" x14ac:dyDescent="0.25">
      <c r="A3571" s="57">
        <v>27131509</v>
      </c>
      <c r="B3571" s="58" t="s">
        <v>7863</v>
      </c>
    </row>
    <row r="3572" spans="1:2" x14ac:dyDescent="0.25">
      <c r="A3572" s="57">
        <v>27131510</v>
      </c>
      <c r="B3572" s="58" t="s">
        <v>13621</v>
      </c>
    </row>
    <row r="3573" spans="1:2" x14ac:dyDescent="0.25">
      <c r="A3573" s="57">
        <v>27131511</v>
      </c>
      <c r="B3573" s="58" t="s">
        <v>10338</v>
      </c>
    </row>
    <row r="3574" spans="1:2" x14ac:dyDescent="0.25">
      <c r="A3574" s="57">
        <v>27131512</v>
      </c>
      <c r="B3574" s="58" t="s">
        <v>5707</v>
      </c>
    </row>
    <row r="3575" spans="1:2" x14ac:dyDescent="0.25">
      <c r="A3575" s="57">
        <v>27131601</v>
      </c>
      <c r="B3575" s="58" t="s">
        <v>10055</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4687</v>
      </c>
    </row>
    <row r="3581" spans="1:2" x14ac:dyDescent="0.25">
      <c r="A3581" s="57">
        <v>27131610</v>
      </c>
      <c r="B3581" s="58" t="s">
        <v>3776</v>
      </c>
    </row>
    <row r="3582" spans="1:2" x14ac:dyDescent="0.25">
      <c r="A3582" s="57">
        <v>27131613</v>
      </c>
      <c r="B3582" s="58" t="s">
        <v>13088</v>
      </c>
    </row>
    <row r="3583" spans="1:2" x14ac:dyDescent="0.25">
      <c r="A3583" s="57">
        <v>27131614</v>
      </c>
      <c r="B3583" s="58" t="s">
        <v>8192</v>
      </c>
    </row>
    <row r="3584" spans="1:2" x14ac:dyDescent="0.25">
      <c r="A3584" s="57">
        <v>27131701</v>
      </c>
      <c r="B3584" s="58" t="s">
        <v>18598</v>
      </c>
    </row>
    <row r="3585" spans="1:2" x14ac:dyDescent="0.25">
      <c r="A3585" s="57">
        <v>27131702</v>
      </c>
      <c r="B3585" s="58" t="s">
        <v>17148</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4654</v>
      </c>
    </row>
    <row r="3599" spans="1:2" x14ac:dyDescent="0.25">
      <c r="A3599" s="57">
        <v>30101505</v>
      </c>
      <c r="B3599" s="58" t="s">
        <v>2200</v>
      </c>
    </row>
    <row r="3600" spans="1:2" x14ac:dyDescent="0.25">
      <c r="A3600" s="57">
        <v>30101506</v>
      </c>
      <c r="B3600" s="58" t="s">
        <v>7966</v>
      </c>
    </row>
    <row r="3601" spans="1:2" x14ac:dyDescent="0.25">
      <c r="A3601" s="57">
        <v>30101507</v>
      </c>
      <c r="B3601" s="58" t="s">
        <v>2929</v>
      </c>
    </row>
    <row r="3602" spans="1:2" x14ac:dyDescent="0.25">
      <c r="A3602" s="57">
        <v>30101508</v>
      </c>
      <c r="B3602" s="58" t="s">
        <v>9375</v>
      </c>
    </row>
    <row r="3603" spans="1:2" x14ac:dyDescent="0.25">
      <c r="A3603" s="57">
        <v>30101509</v>
      </c>
      <c r="B3603" s="58" t="s">
        <v>11040</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12582</v>
      </c>
    </row>
    <row r="3609" spans="1:2" x14ac:dyDescent="0.25">
      <c r="A3609" s="57">
        <v>30101515</v>
      </c>
      <c r="B3609" s="58" t="s">
        <v>4458</v>
      </c>
    </row>
    <row r="3610" spans="1:2" x14ac:dyDescent="0.25">
      <c r="A3610" s="57">
        <v>30101516</v>
      </c>
      <c r="B3610" s="58" t="s">
        <v>15182</v>
      </c>
    </row>
    <row r="3611" spans="1:2" x14ac:dyDescent="0.25">
      <c r="A3611" s="57">
        <v>30101517</v>
      </c>
      <c r="B3611" s="58" t="s">
        <v>4583</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4559</v>
      </c>
    </row>
    <row r="3616" spans="1:2" x14ac:dyDescent="0.25">
      <c r="A3616" s="57">
        <v>30101605</v>
      </c>
      <c r="B3616" s="58" t="s">
        <v>16304</v>
      </c>
    </row>
    <row r="3617" spans="1:2" x14ac:dyDescent="0.25">
      <c r="A3617" s="57">
        <v>30101606</v>
      </c>
      <c r="B3617" s="58" t="s">
        <v>409</v>
      </c>
    </row>
    <row r="3618" spans="1:2" x14ac:dyDescent="0.25">
      <c r="A3618" s="57">
        <v>30101607</v>
      </c>
      <c r="B3618" s="58" t="s">
        <v>5052</v>
      </c>
    </row>
    <row r="3619" spans="1:2" x14ac:dyDescent="0.25">
      <c r="A3619" s="57">
        <v>30101608</v>
      </c>
      <c r="B3619" s="58" t="s">
        <v>17028</v>
      </c>
    </row>
    <row r="3620" spans="1:2" x14ac:dyDescent="0.25">
      <c r="A3620" s="57">
        <v>30101609</v>
      </c>
      <c r="B3620" s="58" t="s">
        <v>16880</v>
      </c>
    </row>
    <row r="3621" spans="1:2" x14ac:dyDescent="0.25">
      <c r="A3621" s="57">
        <v>30101610</v>
      </c>
      <c r="B3621" s="58" t="s">
        <v>12047</v>
      </c>
    </row>
    <row r="3622" spans="1:2" x14ac:dyDescent="0.25">
      <c r="A3622" s="57">
        <v>30101611</v>
      </c>
      <c r="B3622" s="58" t="s">
        <v>4657</v>
      </c>
    </row>
    <row r="3623" spans="1:2" x14ac:dyDescent="0.25">
      <c r="A3623" s="57">
        <v>30101612</v>
      </c>
      <c r="B3623" s="58" t="s">
        <v>7534</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12181</v>
      </c>
    </row>
    <row r="3628" spans="1:2" x14ac:dyDescent="0.25">
      <c r="A3628" s="57">
        <v>30101617</v>
      </c>
      <c r="B3628" s="58" t="s">
        <v>16866</v>
      </c>
    </row>
    <row r="3629" spans="1:2" x14ac:dyDescent="0.25">
      <c r="A3629" s="57">
        <v>30101618</v>
      </c>
      <c r="B3629" s="58" t="s">
        <v>14636</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16256</v>
      </c>
    </row>
    <row r="3635" spans="1:2" x14ac:dyDescent="0.25">
      <c r="A3635" s="57">
        <v>30101706</v>
      </c>
      <c r="B3635" s="58" t="s">
        <v>17752</v>
      </c>
    </row>
    <row r="3636" spans="1:2" x14ac:dyDescent="0.25">
      <c r="A3636" s="57">
        <v>30101707</v>
      </c>
      <c r="B3636" s="58" t="s">
        <v>9771</v>
      </c>
    </row>
    <row r="3637" spans="1:2" x14ac:dyDescent="0.25">
      <c r="A3637" s="57">
        <v>30101708</v>
      </c>
      <c r="B3637" s="58" t="s">
        <v>3865</v>
      </c>
    </row>
    <row r="3638" spans="1:2" x14ac:dyDescent="0.25">
      <c r="A3638" s="57">
        <v>30101709</v>
      </c>
      <c r="B3638" s="58" t="s">
        <v>4875</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14802</v>
      </c>
    </row>
    <row r="3645" spans="1:2" x14ac:dyDescent="0.25">
      <c r="A3645" s="57">
        <v>30101716</v>
      </c>
      <c r="B3645" s="58" t="s">
        <v>15444</v>
      </c>
    </row>
    <row r="3646" spans="1:2" x14ac:dyDescent="0.25">
      <c r="A3646" s="57">
        <v>30101717</v>
      </c>
      <c r="B3646" s="58" t="s">
        <v>14922</v>
      </c>
    </row>
    <row r="3647" spans="1:2" x14ac:dyDescent="0.25">
      <c r="A3647" s="57">
        <v>30101718</v>
      </c>
      <c r="B3647" s="58" t="s">
        <v>3571</v>
      </c>
    </row>
    <row r="3648" spans="1:2" x14ac:dyDescent="0.25">
      <c r="A3648" s="57">
        <v>30101801</v>
      </c>
      <c r="B3648" s="58" t="s">
        <v>5714</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15556</v>
      </c>
    </row>
    <row r="3655" spans="1:2" x14ac:dyDescent="0.25">
      <c r="A3655" s="57">
        <v>30101808</v>
      </c>
      <c r="B3655" s="58" t="s">
        <v>10301</v>
      </c>
    </row>
    <row r="3656" spans="1:2" x14ac:dyDescent="0.25">
      <c r="A3656" s="57">
        <v>30101809</v>
      </c>
      <c r="B3656" s="58" t="s">
        <v>3062</v>
      </c>
    </row>
    <row r="3657" spans="1:2" x14ac:dyDescent="0.25">
      <c r="A3657" s="57">
        <v>30101810</v>
      </c>
      <c r="B3657" s="58" t="s">
        <v>8010</v>
      </c>
    </row>
    <row r="3658" spans="1:2" x14ac:dyDescent="0.25">
      <c r="A3658" s="57">
        <v>30101811</v>
      </c>
      <c r="B3658" s="58" t="s">
        <v>17001</v>
      </c>
    </row>
    <row r="3659" spans="1:2" x14ac:dyDescent="0.25">
      <c r="A3659" s="57">
        <v>30101812</v>
      </c>
      <c r="B3659" s="58" t="s">
        <v>6843</v>
      </c>
    </row>
    <row r="3660" spans="1:2" x14ac:dyDescent="0.25">
      <c r="A3660" s="57">
        <v>30101813</v>
      </c>
      <c r="B3660" s="58" t="s">
        <v>11015</v>
      </c>
    </row>
    <row r="3661" spans="1:2" x14ac:dyDescent="0.25">
      <c r="A3661" s="57">
        <v>30101814</v>
      </c>
      <c r="B3661" s="58" t="s">
        <v>7980</v>
      </c>
    </row>
    <row r="3662" spans="1:2" x14ac:dyDescent="0.25">
      <c r="A3662" s="57">
        <v>30101815</v>
      </c>
      <c r="B3662" s="58" t="s">
        <v>11361</v>
      </c>
    </row>
    <row r="3663" spans="1:2" x14ac:dyDescent="0.25">
      <c r="A3663" s="57">
        <v>30101816</v>
      </c>
      <c r="B3663" s="58" t="s">
        <v>13535</v>
      </c>
    </row>
    <row r="3664" spans="1:2" x14ac:dyDescent="0.25">
      <c r="A3664" s="57">
        <v>30101817</v>
      </c>
      <c r="B3664" s="58" t="s">
        <v>7276</v>
      </c>
    </row>
    <row r="3665" spans="1:2" x14ac:dyDescent="0.25">
      <c r="A3665" s="57">
        <v>30101901</v>
      </c>
      <c r="B3665" s="58" t="s">
        <v>11278</v>
      </c>
    </row>
    <row r="3666" spans="1:2" x14ac:dyDescent="0.25">
      <c r="A3666" s="57">
        <v>30101902</v>
      </c>
      <c r="B3666" s="58" t="s">
        <v>16414</v>
      </c>
    </row>
    <row r="3667" spans="1:2" x14ac:dyDescent="0.25">
      <c r="A3667" s="57">
        <v>30101903</v>
      </c>
      <c r="B3667" s="58" t="s">
        <v>7593</v>
      </c>
    </row>
    <row r="3668" spans="1:2" x14ac:dyDescent="0.25">
      <c r="A3668" s="57">
        <v>30101904</v>
      </c>
      <c r="B3668" s="58" t="s">
        <v>4330</v>
      </c>
    </row>
    <row r="3669" spans="1:2" x14ac:dyDescent="0.25">
      <c r="A3669" s="57">
        <v>30101905</v>
      </c>
      <c r="B3669" s="58" t="s">
        <v>21</v>
      </c>
    </row>
    <row r="3670" spans="1:2" x14ac:dyDescent="0.25">
      <c r="A3670" s="57">
        <v>30101906</v>
      </c>
      <c r="B3670" s="58" t="s">
        <v>17808</v>
      </c>
    </row>
    <row r="3671" spans="1:2" x14ac:dyDescent="0.25">
      <c r="A3671" s="57">
        <v>30101907</v>
      </c>
      <c r="B3671" s="58" t="s">
        <v>13149</v>
      </c>
    </row>
    <row r="3672" spans="1:2" x14ac:dyDescent="0.25">
      <c r="A3672" s="57">
        <v>30101908</v>
      </c>
      <c r="B3672" s="58" t="s">
        <v>17084</v>
      </c>
    </row>
    <row r="3673" spans="1:2" x14ac:dyDescent="0.25">
      <c r="A3673" s="57">
        <v>30101909</v>
      </c>
      <c r="B3673" s="58" t="s">
        <v>1153</v>
      </c>
    </row>
    <row r="3674" spans="1:2" x14ac:dyDescent="0.25">
      <c r="A3674" s="57">
        <v>30101910</v>
      </c>
      <c r="B3674" s="58" t="s">
        <v>12746</v>
      </c>
    </row>
    <row r="3675" spans="1:2" x14ac:dyDescent="0.25">
      <c r="A3675" s="57">
        <v>30101911</v>
      </c>
      <c r="B3675" s="58" t="s">
        <v>15085</v>
      </c>
    </row>
    <row r="3676" spans="1:2" x14ac:dyDescent="0.25">
      <c r="A3676" s="57">
        <v>30101912</v>
      </c>
      <c r="B3676" s="58" t="s">
        <v>13274</v>
      </c>
    </row>
    <row r="3677" spans="1:2" x14ac:dyDescent="0.25">
      <c r="A3677" s="57">
        <v>30101913</v>
      </c>
      <c r="B3677" s="58" t="s">
        <v>6454</v>
      </c>
    </row>
    <row r="3678" spans="1:2" x14ac:dyDescent="0.25">
      <c r="A3678" s="57">
        <v>30101914</v>
      </c>
      <c r="B3678" s="58" t="s">
        <v>11696</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4581</v>
      </c>
    </row>
    <row r="3686" spans="1:2" x14ac:dyDescent="0.25">
      <c r="A3686" s="57">
        <v>30101923</v>
      </c>
      <c r="B3686" s="58" t="s">
        <v>13180</v>
      </c>
    </row>
    <row r="3687" spans="1:2" x14ac:dyDescent="0.25">
      <c r="A3687" s="57">
        <v>30102001</v>
      </c>
      <c r="B3687" s="58" t="s">
        <v>8671</v>
      </c>
    </row>
    <row r="3688" spans="1:2" x14ac:dyDescent="0.25">
      <c r="A3688" s="57">
        <v>30102002</v>
      </c>
      <c r="B3688" s="58" t="s">
        <v>13096</v>
      </c>
    </row>
    <row r="3689" spans="1:2" x14ac:dyDescent="0.25">
      <c r="A3689" s="57">
        <v>30102003</v>
      </c>
      <c r="B3689" s="58" t="s">
        <v>7775</v>
      </c>
    </row>
    <row r="3690" spans="1:2" x14ac:dyDescent="0.25">
      <c r="A3690" s="57">
        <v>30102004</v>
      </c>
      <c r="B3690" s="58" t="s">
        <v>518</v>
      </c>
    </row>
    <row r="3691" spans="1:2" x14ac:dyDescent="0.25">
      <c r="A3691" s="57">
        <v>30102005</v>
      </c>
      <c r="B3691" s="58" t="s">
        <v>17985</v>
      </c>
    </row>
    <row r="3692" spans="1:2" x14ac:dyDescent="0.25">
      <c r="A3692" s="57">
        <v>30102006</v>
      </c>
      <c r="B3692" s="58" t="s">
        <v>5275</v>
      </c>
    </row>
    <row r="3693" spans="1:2" x14ac:dyDescent="0.25">
      <c r="A3693" s="57">
        <v>30102007</v>
      </c>
      <c r="B3693" s="58" t="s">
        <v>15051</v>
      </c>
    </row>
    <row r="3694" spans="1:2" x14ac:dyDescent="0.25">
      <c r="A3694" s="57">
        <v>30102008</v>
      </c>
      <c r="B3694" s="58" t="s">
        <v>7326</v>
      </c>
    </row>
    <row r="3695" spans="1:2" x14ac:dyDescent="0.25">
      <c r="A3695" s="57">
        <v>30102009</v>
      </c>
      <c r="B3695" s="58" t="s">
        <v>15733</v>
      </c>
    </row>
    <row r="3696" spans="1:2" x14ac:dyDescent="0.25">
      <c r="A3696" s="57">
        <v>30102010</v>
      </c>
      <c r="B3696" s="58" t="s">
        <v>8923</v>
      </c>
    </row>
    <row r="3697" spans="1:2" x14ac:dyDescent="0.25">
      <c r="A3697" s="57">
        <v>30102011</v>
      </c>
      <c r="B3697" s="58" t="s">
        <v>11854</v>
      </c>
    </row>
    <row r="3698" spans="1:2" x14ac:dyDescent="0.25">
      <c r="A3698" s="57">
        <v>30102012</v>
      </c>
      <c r="B3698" s="58" t="s">
        <v>10084</v>
      </c>
    </row>
    <row r="3699" spans="1:2" x14ac:dyDescent="0.25">
      <c r="A3699" s="57">
        <v>30102013</v>
      </c>
      <c r="B3699" s="58" t="s">
        <v>5483</v>
      </c>
    </row>
    <row r="3700" spans="1:2" x14ac:dyDescent="0.25">
      <c r="A3700" s="57">
        <v>30102014</v>
      </c>
      <c r="B3700" s="58" t="s">
        <v>12698</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9213</v>
      </c>
    </row>
    <row r="3706" spans="1:2" x14ac:dyDescent="0.25">
      <c r="A3706" s="57">
        <v>30102205</v>
      </c>
      <c r="B3706" s="58" t="s">
        <v>3736</v>
      </c>
    </row>
    <row r="3707" spans="1:2" x14ac:dyDescent="0.25">
      <c r="A3707" s="57">
        <v>30102206</v>
      </c>
      <c r="B3707" s="58" t="s">
        <v>3729</v>
      </c>
    </row>
    <row r="3708" spans="1:2" x14ac:dyDescent="0.25">
      <c r="A3708" s="57">
        <v>30102207</v>
      </c>
      <c r="B3708" s="58" t="s">
        <v>9196</v>
      </c>
    </row>
    <row r="3709" spans="1:2" x14ac:dyDescent="0.25">
      <c r="A3709" s="57">
        <v>30102208</v>
      </c>
      <c r="B3709" s="58" t="s">
        <v>14644</v>
      </c>
    </row>
    <row r="3710" spans="1:2" x14ac:dyDescent="0.25">
      <c r="A3710" s="57">
        <v>30102209</v>
      </c>
      <c r="B3710" s="58" t="s">
        <v>6911</v>
      </c>
    </row>
    <row r="3711" spans="1:2" x14ac:dyDescent="0.25">
      <c r="A3711" s="57">
        <v>30102210</v>
      </c>
      <c r="B3711" s="58" t="s">
        <v>9552</v>
      </c>
    </row>
    <row r="3712" spans="1:2" x14ac:dyDescent="0.25">
      <c r="A3712" s="57">
        <v>30102211</v>
      </c>
      <c r="B3712" s="58" t="s">
        <v>4476</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6576</v>
      </c>
    </row>
    <row r="3720" spans="1:2" x14ac:dyDescent="0.25">
      <c r="A3720" s="57">
        <v>30102220</v>
      </c>
      <c r="B3720" s="58" t="s">
        <v>501</v>
      </c>
    </row>
    <row r="3721" spans="1:2" x14ac:dyDescent="0.25">
      <c r="A3721" s="57">
        <v>30102301</v>
      </c>
      <c r="B3721" s="58" t="s">
        <v>7462</v>
      </c>
    </row>
    <row r="3722" spans="1:2" x14ac:dyDescent="0.25">
      <c r="A3722" s="57">
        <v>30102302</v>
      </c>
      <c r="B3722" s="58" t="s">
        <v>12670</v>
      </c>
    </row>
    <row r="3723" spans="1:2" x14ac:dyDescent="0.25">
      <c r="A3723" s="57">
        <v>30102303</v>
      </c>
      <c r="B3723" s="58" t="s">
        <v>217</v>
      </c>
    </row>
    <row r="3724" spans="1:2" x14ac:dyDescent="0.25">
      <c r="A3724" s="57">
        <v>30102304</v>
      </c>
      <c r="B3724" s="58" t="s">
        <v>15461</v>
      </c>
    </row>
    <row r="3725" spans="1:2" x14ac:dyDescent="0.25">
      <c r="A3725" s="57">
        <v>30102305</v>
      </c>
      <c r="B3725" s="58" t="s">
        <v>14476</v>
      </c>
    </row>
    <row r="3726" spans="1:2" x14ac:dyDescent="0.25">
      <c r="A3726" s="57">
        <v>30102306</v>
      </c>
      <c r="B3726" s="58" t="s">
        <v>4968</v>
      </c>
    </row>
    <row r="3727" spans="1:2" x14ac:dyDescent="0.25">
      <c r="A3727" s="57">
        <v>30102307</v>
      </c>
      <c r="B3727" s="58" t="s">
        <v>18075</v>
      </c>
    </row>
    <row r="3728" spans="1:2" x14ac:dyDescent="0.25">
      <c r="A3728" s="57">
        <v>30102308</v>
      </c>
      <c r="B3728" s="58" t="s">
        <v>7823</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8029</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5949</v>
      </c>
    </row>
    <row r="3740" spans="1:2" x14ac:dyDescent="0.25">
      <c r="A3740" s="57">
        <v>30102404</v>
      </c>
      <c r="B3740" s="58" t="s">
        <v>12152</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8711</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7882</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9443</v>
      </c>
    </row>
    <row r="3768" spans="1:2" x14ac:dyDescent="0.25">
      <c r="A3768" s="57">
        <v>30102515</v>
      </c>
      <c r="B3768" s="58" t="s">
        <v>13456</v>
      </c>
    </row>
    <row r="3769" spans="1:2" x14ac:dyDescent="0.25">
      <c r="A3769" s="57">
        <v>30102516</v>
      </c>
      <c r="B3769" s="58" t="s">
        <v>11961</v>
      </c>
    </row>
    <row r="3770" spans="1:2" x14ac:dyDescent="0.25">
      <c r="A3770" s="57">
        <v>30102517</v>
      </c>
      <c r="B3770" s="58" t="s">
        <v>13892</v>
      </c>
    </row>
    <row r="3771" spans="1:2" x14ac:dyDescent="0.25">
      <c r="A3771" s="57">
        <v>30102518</v>
      </c>
      <c r="B3771" s="58" t="s">
        <v>11795</v>
      </c>
    </row>
    <row r="3772" spans="1:2" x14ac:dyDescent="0.25">
      <c r="A3772" s="57">
        <v>30102519</v>
      </c>
      <c r="B3772" s="58" t="s">
        <v>13583</v>
      </c>
    </row>
    <row r="3773" spans="1:2" x14ac:dyDescent="0.25">
      <c r="A3773" s="57">
        <v>30102520</v>
      </c>
      <c r="B3773" s="58" t="s">
        <v>11303</v>
      </c>
    </row>
    <row r="3774" spans="1:2" x14ac:dyDescent="0.25">
      <c r="A3774" s="57">
        <v>30102521</v>
      </c>
      <c r="B3774" s="58" t="s">
        <v>17556</v>
      </c>
    </row>
    <row r="3775" spans="1:2" x14ac:dyDescent="0.25">
      <c r="A3775" s="57">
        <v>30102522</v>
      </c>
      <c r="B3775" s="58" t="s">
        <v>14732</v>
      </c>
    </row>
    <row r="3776" spans="1:2" x14ac:dyDescent="0.25">
      <c r="A3776" s="57">
        <v>30102523</v>
      </c>
      <c r="B3776" s="58" t="s">
        <v>5736</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3965</v>
      </c>
    </row>
    <row r="3791" spans="1:2" x14ac:dyDescent="0.25">
      <c r="A3791" s="57">
        <v>30102612</v>
      </c>
      <c r="B3791" s="58" t="s">
        <v>13313</v>
      </c>
    </row>
    <row r="3792" spans="1:2" x14ac:dyDescent="0.25">
      <c r="A3792" s="57">
        <v>30102613</v>
      </c>
      <c r="B3792" s="58" t="s">
        <v>8909</v>
      </c>
    </row>
    <row r="3793" spans="1:2" x14ac:dyDescent="0.25">
      <c r="A3793" s="57">
        <v>30102614</v>
      </c>
      <c r="B3793" s="58" t="s">
        <v>16654</v>
      </c>
    </row>
    <row r="3794" spans="1:2" x14ac:dyDescent="0.25">
      <c r="A3794" s="57">
        <v>30102615</v>
      </c>
      <c r="B3794" s="58" t="s">
        <v>14187</v>
      </c>
    </row>
    <row r="3795" spans="1:2" x14ac:dyDescent="0.25">
      <c r="A3795" s="57">
        <v>30102616</v>
      </c>
      <c r="B3795" s="58" t="s">
        <v>11709</v>
      </c>
    </row>
    <row r="3796" spans="1:2" x14ac:dyDescent="0.25">
      <c r="A3796" s="57">
        <v>30102801</v>
      </c>
      <c r="B3796" s="58" t="s">
        <v>4989</v>
      </c>
    </row>
    <row r="3797" spans="1:2" x14ac:dyDescent="0.25">
      <c r="A3797" s="57">
        <v>30102802</v>
      </c>
      <c r="B3797" s="58" t="s">
        <v>7041</v>
      </c>
    </row>
    <row r="3798" spans="1:2" x14ac:dyDescent="0.25">
      <c r="A3798" s="57">
        <v>30102803</v>
      </c>
      <c r="B3798" s="58" t="s">
        <v>5136</v>
      </c>
    </row>
    <row r="3799" spans="1:2" x14ac:dyDescent="0.25">
      <c r="A3799" s="57">
        <v>30102901</v>
      </c>
      <c r="B3799" s="58" t="s">
        <v>12043</v>
      </c>
    </row>
    <row r="3800" spans="1:2" x14ac:dyDescent="0.25">
      <c r="A3800" s="57">
        <v>30102903</v>
      </c>
      <c r="B3800" s="58" t="s">
        <v>18773</v>
      </c>
    </row>
    <row r="3801" spans="1:2" x14ac:dyDescent="0.25">
      <c r="A3801" s="57">
        <v>30102904</v>
      </c>
      <c r="B3801" s="58" t="s">
        <v>5302</v>
      </c>
    </row>
    <row r="3802" spans="1:2" x14ac:dyDescent="0.25">
      <c r="A3802" s="57">
        <v>30102905</v>
      </c>
      <c r="B3802" s="58" t="s">
        <v>2557</v>
      </c>
    </row>
    <row r="3803" spans="1:2" x14ac:dyDescent="0.25">
      <c r="A3803" s="57">
        <v>30102906</v>
      </c>
      <c r="B3803" s="58" t="s">
        <v>15370</v>
      </c>
    </row>
    <row r="3804" spans="1:2" x14ac:dyDescent="0.25">
      <c r="A3804" s="57">
        <v>30103001</v>
      </c>
      <c r="B3804" s="58" t="s">
        <v>5759</v>
      </c>
    </row>
    <row r="3805" spans="1:2" x14ac:dyDescent="0.25">
      <c r="A3805" s="57">
        <v>30103002</v>
      </c>
      <c r="B3805" s="58" t="s">
        <v>17838</v>
      </c>
    </row>
    <row r="3806" spans="1:2" x14ac:dyDescent="0.25">
      <c r="A3806" s="57">
        <v>30103101</v>
      </c>
      <c r="B3806" s="58" t="s">
        <v>2625</v>
      </c>
    </row>
    <row r="3807" spans="1:2" x14ac:dyDescent="0.25">
      <c r="A3807" s="57">
        <v>30103102</v>
      </c>
      <c r="B3807" s="58" t="s">
        <v>15861</v>
      </c>
    </row>
    <row r="3808" spans="1:2" x14ac:dyDescent="0.25">
      <c r="A3808" s="57">
        <v>30103103</v>
      </c>
      <c r="B3808" s="58" t="s">
        <v>4804</v>
      </c>
    </row>
    <row r="3809" spans="1:2" x14ac:dyDescent="0.25">
      <c r="A3809" s="57">
        <v>30103201</v>
      </c>
      <c r="B3809" s="58" t="s">
        <v>6414</v>
      </c>
    </row>
    <row r="3810" spans="1:2" x14ac:dyDescent="0.25">
      <c r="A3810" s="57">
        <v>30103202</v>
      </c>
      <c r="B3810" s="58" t="s">
        <v>4258</v>
      </c>
    </row>
    <row r="3811" spans="1:2" x14ac:dyDescent="0.25">
      <c r="A3811" s="57">
        <v>30103203</v>
      </c>
      <c r="B3811" s="58" t="s">
        <v>13343</v>
      </c>
    </row>
    <row r="3812" spans="1:2" x14ac:dyDescent="0.25">
      <c r="A3812" s="57">
        <v>30103204</v>
      </c>
      <c r="B3812" s="58" t="s">
        <v>17613</v>
      </c>
    </row>
    <row r="3813" spans="1:2" x14ac:dyDescent="0.25">
      <c r="A3813" s="57">
        <v>30103205</v>
      </c>
      <c r="B3813" s="58" t="s">
        <v>11210</v>
      </c>
    </row>
    <row r="3814" spans="1:2" x14ac:dyDescent="0.25">
      <c r="A3814" s="57">
        <v>30103206</v>
      </c>
      <c r="B3814" s="58" t="s">
        <v>18825</v>
      </c>
    </row>
    <row r="3815" spans="1:2" x14ac:dyDescent="0.25">
      <c r="A3815" s="57">
        <v>30103301</v>
      </c>
      <c r="B3815" s="58" t="s">
        <v>5220</v>
      </c>
    </row>
    <row r="3816" spans="1:2" x14ac:dyDescent="0.25">
      <c r="A3816" s="57">
        <v>30103302</v>
      </c>
      <c r="B3816" s="58" t="s">
        <v>12205</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8838</v>
      </c>
    </row>
    <row r="3824" spans="1:2" x14ac:dyDescent="0.25">
      <c r="A3824" s="57">
        <v>30103310</v>
      </c>
      <c r="B3824" s="58" t="s">
        <v>4915</v>
      </c>
    </row>
    <row r="3825" spans="1:2" x14ac:dyDescent="0.25">
      <c r="A3825" s="57">
        <v>30103311</v>
      </c>
      <c r="B3825" s="58" t="s">
        <v>6632</v>
      </c>
    </row>
    <row r="3826" spans="1:2" x14ac:dyDescent="0.25">
      <c r="A3826" s="57">
        <v>30103312</v>
      </c>
      <c r="B3826" s="58" t="s">
        <v>11801</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12233</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4683</v>
      </c>
    </row>
    <row r="3840" spans="1:2" x14ac:dyDescent="0.25">
      <c r="A3840" s="57">
        <v>30103413</v>
      </c>
      <c r="B3840" s="58" t="s">
        <v>9590</v>
      </c>
    </row>
    <row r="3841" spans="1:2" x14ac:dyDescent="0.25">
      <c r="A3841" s="57">
        <v>30103501</v>
      </c>
      <c r="B3841" s="58" t="s">
        <v>14105</v>
      </c>
    </row>
    <row r="3842" spans="1:2" x14ac:dyDescent="0.25">
      <c r="A3842" s="57">
        <v>30103502</v>
      </c>
      <c r="B3842" s="58" t="s">
        <v>1202</v>
      </c>
    </row>
    <row r="3843" spans="1:2" x14ac:dyDescent="0.25">
      <c r="A3843" s="57">
        <v>30103503</v>
      </c>
      <c r="B3843" s="58" t="s">
        <v>13055</v>
      </c>
    </row>
    <row r="3844" spans="1:2" x14ac:dyDescent="0.25">
      <c r="A3844" s="57">
        <v>30103504</v>
      </c>
      <c r="B3844" s="58" t="s">
        <v>15534</v>
      </c>
    </row>
    <row r="3845" spans="1:2" x14ac:dyDescent="0.25">
      <c r="A3845" s="57">
        <v>30103505</v>
      </c>
      <c r="B3845" s="58" t="s">
        <v>12650</v>
      </c>
    </row>
    <row r="3846" spans="1:2" x14ac:dyDescent="0.25">
      <c r="A3846" s="57">
        <v>30103506</v>
      </c>
      <c r="B3846" s="58" t="s">
        <v>8971</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7551</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6808</v>
      </c>
    </row>
    <row r="3859" spans="1:2" x14ac:dyDescent="0.25">
      <c r="A3859" s="57">
        <v>30103604</v>
      </c>
      <c r="B3859" s="58" t="s">
        <v>18416</v>
      </c>
    </row>
    <row r="3860" spans="1:2" x14ac:dyDescent="0.25">
      <c r="A3860" s="57">
        <v>30103605</v>
      </c>
      <c r="B3860" s="58" t="s">
        <v>11530</v>
      </c>
    </row>
    <row r="3861" spans="1:2" x14ac:dyDescent="0.25">
      <c r="A3861" s="57">
        <v>30103606</v>
      </c>
      <c r="B3861" s="58" t="s">
        <v>15135</v>
      </c>
    </row>
    <row r="3862" spans="1:2" x14ac:dyDescent="0.25">
      <c r="A3862" s="57">
        <v>30103607</v>
      </c>
      <c r="B3862" s="58" t="s">
        <v>8687</v>
      </c>
    </row>
    <row r="3863" spans="1:2" x14ac:dyDescent="0.25">
      <c r="A3863" s="57">
        <v>30103608</v>
      </c>
      <c r="B3863" s="58" t="s">
        <v>11331</v>
      </c>
    </row>
    <row r="3864" spans="1:2" x14ac:dyDescent="0.25">
      <c r="A3864" s="57">
        <v>30103701</v>
      </c>
      <c r="B3864" s="58" t="s">
        <v>5273</v>
      </c>
    </row>
    <row r="3865" spans="1:2" x14ac:dyDescent="0.25">
      <c r="A3865" s="57">
        <v>30111501</v>
      </c>
      <c r="B3865" s="58" t="s">
        <v>9201</v>
      </c>
    </row>
    <row r="3866" spans="1:2" x14ac:dyDescent="0.25">
      <c r="A3866" s="57">
        <v>30111502</v>
      </c>
      <c r="B3866" s="58" t="s">
        <v>11264</v>
      </c>
    </row>
    <row r="3867" spans="1:2" x14ac:dyDescent="0.25">
      <c r="A3867" s="57">
        <v>30111503</v>
      </c>
      <c r="B3867" s="58" t="s">
        <v>15000</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13367</v>
      </c>
    </row>
    <row r="3878" spans="1:2" x14ac:dyDescent="0.25">
      <c r="A3878" s="57">
        <v>30121503</v>
      </c>
      <c r="B3878" s="58" t="s">
        <v>5792</v>
      </c>
    </row>
    <row r="3879" spans="1:2" x14ac:dyDescent="0.25">
      <c r="A3879" s="57">
        <v>30121601</v>
      </c>
      <c r="B3879" s="58" t="s">
        <v>10459</v>
      </c>
    </row>
    <row r="3880" spans="1:2" x14ac:dyDescent="0.25">
      <c r="A3880" s="57">
        <v>30121602</v>
      </c>
      <c r="B3880" s="58" t="s">
        <v>17364</v>
      </c>
    </row>
    <row r="3881" spans="1:2" x14ac:dyDescent="0.25">
      <c r="A3881" s="57">
        <v>30121603</v>
      </c>
      <c r="B3881" s="58" t="s">
        <v>2694</v>
      </c>
    </row>
    <row r="3882" spans="1:2" x14ac:dyDescent="0.25">
      <c r="A3882" s="57">
        <v>30121604</v>
      </c>
      <c r="B3882" s="58" t="s">
        <v>4693</v>
      </c>
    </row>
    <row r="3883" spans="1:2" x14ac:dyDescent="0.25">
      <c r="A3883" s="57">
        <v>30121605</v>
      </c>
      <c r="B3883" s="58" t="s">
        <v>8127</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5623</v>
      </c>
    </row>
    <row r="3889" spans="1:2" x14ac:dyDescent="0.25">
      <c r="A3889" s="57">
        <v>30131602</v>
      </c>
      <c r="B3889" s="58" t="s">
        <v>5176</v>
      </c>
    </row>
    <row r="3890" spans="1:2" x14ac:dyDescent="0.25">
      <c r="A3890" s="57">
        <v>30131603</v>
      </c>
      <c r="B3890" s="58" t="s">
        <v>14310</v>
      </c>
    </row>
    <row r="3891" spans="1:2" x14ac:dyDescent="0.25">
      <c r="A3891" s="57">
        <v>30131604</v>
      </c>
      <c r="B3891" s="58" t="s">
        <v>8073</v>
      </c>
    </row>
    <row r="3892" spans="1:2" x14ac:dyDescent="0.25">
      <c r="A3892" s="57">
        <v>30131701</v>
      </c>
      <c r="B3892" s="58" t="s">
        <v>3919</v>
      </c>
    </row>
    <row r="3893" spans="1:2" x14ac:dyDescent="0.25">
      <c r="A3893" s="57">
        <v>30131702</v>
      </c>
      <c r="B3893" s="58" t="s">
        <v>706</v>
      </c>
    </row>
    <row r="3894" spans="1:2" x14ac:dyDescent="0.25">
      <c r="A3894" s="57">
        <v>30131703</v>
      </c>
      <c r="B3894" s="58" t="s">
        <v>15191</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5597</v>
      </c>
    </row>
    <row r="3901" spans="1:2" x14ac:dyDescent="0.25">
      <c r="A3901" s="57">
        <v>30141510</v>
      </c>
      <c r="B3901" s="58" t="s">
        <v>11786</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12547</v>
      </c>
    </row>
    <row r="3908" spans="1:2" x14ac:dyDescent="0.25">
      <c r="A3908" s="57">
        <v>30151501</v>
      </c>
      <c r="B3908" s="58" t="s">
        <v>13258</v>
      </c>
    </row>
    <row r="3909" spans="1:2" x14ac:dyDescent="0.25">
      <c r="A3909" s="57">
        <v>30151502</v>
      </c>
      <c r="B3909" s="58" t="s">
        <v>6522</v>
      </c>
    </row>
    <row r="3910" spans="1:2" x14ac:dyDescent="0.25">
      <c r="A3910" s="57">
        <v>30151503</v>
      </c>
      <c r="B3910" s="58" t="s">
        <v>10006</v>
      </c>
    </row>
    <row r="3911" spans="1:2" x14ac:dyDescent="0.25">
      <c r="A3911" s="57">
        <v>30151504</v>
      </c>
      <c r="B3911" s="58" t="s">
        <v>8653</v>
      </c>
    </row>
    <row r="3912" spans="1:2" x14ac:dyDescent="0.25">
      <c r="A3912" s="57">
        <v>30151505</v>
      </c>
      <c r="B3912" s="58" t="s">
        <v>12881</v>
      </c>
    </row>
    <row r="3913" spans="1:2" x14ac:dyDescent="0.25">
      <c r="A3913" s="57">
        <v>30151506</v>
      </c>
      <c r="B3913" s="58" t="s">
        <v>7330</v>
      </c>
    </row>
    <row r="3914" spans="1:2" x14ac:dyDescent="0.25">
      <c r="A3914" s="57">
        <v>30151507</v>
      </c>
      <c r="B3914" s="58" t="s">
        <v>9423</v>
      </c>
    </row>
    <row r="3915" spans="1:2" x14ac:dyDescent="0.25">
      <c r="A3915" s="57">
        <v>30151508</v>
      </c>
      <c r="B3915" s="58" t="s">
        <v>8391</v>
      </c>
    </row>
    <row r="3916" spans="1:2" x14ac:dyDescent="0.25">
      <c r="A3916" s="57">
        <v>30151509</v>
      </c>
      <c r="B3916" s="58" t="s">
        <v>13985</v>
      </c>
    </row>
    <row r="3917" spans="1:2" x14ac:dyDescent="0.25">
      <c r="A3917" s="57">
        <v>30151510</v>
      </c>
      <c r="B3917" s="58" t="s">
        <v>12258</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13693</v>
      </c>
    </row>
    <row r="3925" spans="1:2" x14ac:dyDescent="0.25">
      <c r="A3925" s="57">
        <v>30151608</v>
      </c>
      <c r="B3925" s="58" t="s">
        <v>14863</v>
      </c>
    </row>
    <row r="3926" spans="1:2" x14ac:dyDescent="0.25">
      <c r="A3926" s="57">
        <v>30151609</v>
      </c>
      <c r="B3926" s="58" t="s">
        <v>16479</v>
      </c>
    </row>
    <row r="3927" spans="1:2" x14ac:dyDescent="0.25">
      <c r="A3927" s="57">
        <v>30151610</v>
      </c>
      <c r="B3927" s="58" t="s">
        <v>4905</v>
      </c>
    </row>
    <row r="3928" spans="1:2" x14ac:dyDescent="0.25">
      <c r="A3928" s="57">
        <v>30151701</v>
      </c>
      <c r="B3928" s="58" t="s">
        <v>11328</v>
      </c>
    </row>
    <row r="3929" spans="1:2" x14ac:dyDescent="0.25">
      <c r="A3929" s="57">
        <v>30151702</v>
      </c>
      <c r="B3929" s="58" t="s">
        <v>10266</v>
      </c>
    </row>
    <row r="3930" spans="1:2" x14ac:dyDescent="0.25">
      <c r="A3930" s="57">
        <v>30151703</v>
      </c>
      <c r="B3930" s="58" t="s">
        <v>5529</v>
      </c>
    </row>
    <row r="3931" spans="1:2" x14ac:dyDescent="0.25">
      <c r="A3931" s="57">
        <v>30151704</v>
      </c>
      <c r="B3931" s="58" t="s">
        <v>11968</v>
      </c>
    </row>
    <row r="3932" spans="1:2" x14ac:dyDescent="0.25">
      <c r="A3932" s="57">
        <v>30151801</v>
      </c>
      <c r="B3932" s="58" t="s">
        <v>7411</v>
      </c>
    </row>
    <row r="3933" spans="1:2" x14ac:dyDescent="0.25">
      <c r="A3933" s="57">
        <v>30151802</v>
      </c>
      <c r="B3933" s="58" t="s">
        <v>4712</v>
      </c>
    </row>
    <row r="3934" spans="1:2" x14ac:dyDescent="0.25">
      <c r="A3934" s="57">
        <v>30151803</v>
      </c>
      <c r="B3934" s="58" t="s">
        <v>14850</v>
      </c>
    </row>
    <row r="3935" spans="1:2" x14ac:dyDescent="0.25">
      <c r="A3935" s="57">
        <v>30151804</v>
      </c>
      <c r="B3935" s="58" t="s">
        <v>14877</v>
      </c>
    </row>
    <row r="3936" spans="1:2" x14ac:dyDescent="0.25">
      <c r="A3936" s="57">
        <v>30151805</v>
      </c>
      <c r="B3936" s="58" t="s">
        <v>9048</v>
      </c>
    </row>
    <row r="3937" spans="1:2" x14ac:dyDescent="0.25">
      <c r="A3937" s="57">
        <v>30151806</v>
      </c>
      <c r="B3937" s="58" t="s">
        <v>18310</v>
      </c>
    </row>
    <row r="3938" spans="1:2" x14ac:dyDescent="0.25">
      <c r="A3938" s="57">
        <v>30151901</v>
      </c>
      <c r="B3938" s="58" t="s">
        <v>10136</v>
      </c>
    </row>
    <row r="3939" spans="1:2" x14ac:dyDescent="0.25">
      <c r="A3939" s="57">
        <v>30151902</v>
      </c>
      <c r="B3939" s="58" t="s">
        <v>8058</v>
      </c>
    </row>
    <row r="3940" spans="1:2" x14ac:dyDescent="0.25">
      <c r="A3940" s="57">
        <v>30152001</v>
      </c>
      <c r="B3940" s="58" t="s">
        <v>14026</v>
      </c>
    </row>
    <row r="3941" spans="1:2" x14ac:dyDescent="0.25">
      <c r="A3941" s="57">
        <v>30152002</v>
      </c>
      <c r="B3941" s="58" t="s">
        <v>17830</v>
      </c>
    </row>
    <row r="3942" spans="1:2" x14ac:dyDescent="0.25">
      <c r="A3942" s="57">
        <v>30152003</v>
      </c>
      <c r="B3942" s="58" t="s">
        <v>5481</v>
      </c>
    </row>
    <row r="3943" spans="1:2" x14ac:dyDescent="0.25">
      <c r="A3943" s="57">
        <v>30152101</v>
      </c>
      <c r="B3943" s="58" t="s">
        <v>8663</v>
      </c>
    </row>
    <row r="3944" spans="1:2" x14ac:dyDescent="0.25">
      <c r="A3944" s="57">
        <v>30161501</v>
      </c>
      <c r="B3944" s="58" t="s">
        <v>11730</v>
      </c>
    </row>
    <row r="3945" spans="1:2" x14ac:dyDescent="0.25">
      <c r="A3945" s="57">
        <v>30161502</v>
      </c>
      <c r="B3945" s="58" t="s">
        <v>13220</v>
      </c>
    </row>
    <row r="3946" spans="1:2" x14ac:dyDescent="0.25">
      <c r="A3946" s="57">
        <v>30161503</v>
      </c>
      <c r="B3946" s="58" t="s">
        <v>6134</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9519</v>
      </c>
    </row>
    <row r="3953" spans="1:2" x14ac:dyDescent="0.25">
      <c r="A3953" s="57">
        <v>30161602</v>
      </c>
      <c r="B3953" s="58" t="s">
        <v>8473</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12664</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10250</v>
      </c>
    </row>
    <row r="3962" spans="1:2" x14ac:dyDescent="0.25">
      <c r="A3962" s="57">
        <v>30161708</v>
      </c>
      <c r="B3962" s="58" t="s">
        <v>18052</v>
      </c>
    </row>
    <row r="3963" spans="1:2" x14ac:dyDescent="0.25">
      <c r="A3963" s="57">
        <v>30161709</v>
      </c>
      <c r="B3963" s="58" t="s">
        <v>15136</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7782</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7818</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4335</v>
      </c>
    </row>
    <row r="3983" spans="1:2" x14ac:dyDescent="0.25">
      <c r="A3983" s="57">
        <v>30161908</v>
      </c>
      <c r="B3983" s="58" t="s">
        <v>15545</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4545</v>
      </c>
    </row>
    <row r="3991" spans="1:2" x14ac:dyDescent="0.25">
      <c r="A3991" s="57">
        <v>30171508</v>
      </c>
      <c r="B3991" s="58" t="s">
        <v>6064</v>
      </c>
    </row>
    <row r="3992" spans="1:2" x14ac:dyDescent="0.25">
      <c r="A3992" s="57">
        <v>30171509</v>
      </c>
      <c r="B3992" s="58" t="s">
        <v>4199</v>
      </c>
    </row>
    <row r="3993" spans="1:2" x14ac:dyDescent="0.25">
      <c r="A3993" s="57">
        <v>30171510</v>
      </c>
      <c r="B3993" s="58" t="s">
        <v>16071</v>
      </c>
    </row>
    <row r="3994" spans="1:2" x14ac:dyDescent="0.25">
      <c r="A3994" s="57">
        <v>30171511</v>
      </c>
      <c r="B3994" s="58" t="s">
        <v>8818</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12414</v>
      </c>
    </row>
    <row r="4001" spans="1:2" x14ac:dyDescent="0.25">
      <c r="A4001" s="57">
        <v>30171607</v>
      </c>
      <c r="B4001" s="58" t="s">
        <v>14416</v>
      </c>
    </row>
    <row r="4002" spans="1:2" x14ac:dyDescent="0.25">
      <c r="A4002" s="57">
        <v>30171608</v>
      </c>
      <c r="B4002" s="58" t="s">
        <v>7139</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5308</v>
      </c>
    </row>
    <row r="4007" spans="1:2" x14ac:dyDescent="0.25">
      <c r="A4007" s="57">
        <v>30171613</v>
      </c>
      <c r="B4007" s="58" t="s">
        <v>6272</v>
      </c>
    </row>
    <row r="4008" spans="1:2" x14ac:dyDescent="0.25">
      <c r="A4008" s="57">
        <v>30171614</v>
      </c>
      <c r="B4008" s="58" t="s">
        <v>14948</v>
      </c>
    </row>
    <row r="4009" spans="1:2" x14ac:dyDescent="0.25">
      <c r="A4009" s="57">
        <v>30171615</v>
      </c>
      <c r="B4009" s="58" t="s">
        <v>14254</v>
      </c>
    </row>
    <row r="4010" spans="1:2" x14ac:dyDescent="0.25">
      <c r="A4010" s="57">
        <v>30171701</v>
      </c>
      <c r="B4010" s="58" t="s">
        <v>14276</v>
      </c>
    </row>
    <row r="4011" spans="1:2" x14ac:dyDescent="0.25">
      <c r="A4011" s="57">
        <v>30171703</v>
      </c>
      <c r="B4011" s="58" t="s">
        <v>12778</v>
      </c>
    </row>
    <row r="4012" spans="1:2" x14ac:dyDescent="0.25">
      <c r="A4012" s="57">
        <v>30171704</v>
      </c>
      <c r="B4012" s="58" t="s">
        <v>9444</v>
      </c>
    </row>
    <row r="4013" spans="1:2" x14ac:dyDescent="0.25">
      <c r="A4013" s="57">
        <v>30171705</v>
      </c>
      <c r="B4013" s="58" t="s">
        <v>15994</v>
      </c>
    </row>
    <row r="4014" spans="1:2" x14ac:dyDescent="0.25">
      <c r="A4014" s="57">
        <v>30171706</v>
      </c>
      <c r="B4014" s="58" t="s">
        <v>14361</v>
      </c>
    </row>
    <row r="4015" spans="1:2" x14ac:dyDescent="0.25">
      <c r="A4015" s="57">
        <v>30171707</v>
      </c>
      <c r="B4015" s="58" t="s">
        <v>11829</v>
      </c>
    </row>
    <row r="4016" spans="1:2" x14ac:dyDescent="0.25">
      <c r="A4016" s="57">
        <v>30171708</v>
      </c>
      <c r="B4016" s="58" t="s">
        <v>8213</v>
      </c>
    </row>
    <row r="4017" spans="1:2" x14ac:dyDescent="0.25">
      <c r="A4017" s="57">
        <v>30171709</v>
      </c>
      <c r="B4017" s="58" t="s">
        <v>15455</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6021</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4929</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4058</v>
      </c>
    </row>
    <row r="4033" spans="1:2" x14ac:dyDescent="0.25">
      <c r="A4033" s="57">
        <v>30181505</v>
      </c>
      <c r="B4033" s="58" t="s">
        <v>16694</v>
      </c>
    </row>
    <row r="4034" spans="1:2" x14ac:dyDescent="0.25">
      <c r="A4034" s="57">
        <v>30181506</v>
      </c>
      <c r="B4034" s="58" t="s">
        <v>5408</v>
      </c>
    </row>
    <row r="4035" spans="1:2" x14ac:dyDescent="0.25">
      <c r="A4035" s="57">
        <v>30181507</v>
      </c>
      <c r="B4035" s="58" t="s">
        <v>6993</v>
      </c>
    </row>
    <row r="4036" spans="1:2" x14ac:dyDescent="0.25">
      <c r="A4036" s="57">
        <v>30181508</v>
      </c>
      <c r="B4036" s="58" t="s">
        <v>15190</v>
      </c>
    </row>
    <row r="4037" spans="1:2" x14ac:dyDescent="0.25">
      <c r="A4037" s="57">
        <v>30181509</v>
      </c>
      <c r="B4037" s="58" t="s">
        <v>5627</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4425</v>
      </c>
    </row>
    <row r="4044" spans="1:2" x14ac:dyDescent="0.25">
      <c r="A4044" s="57">
        <v>30191501</v>
      </c>
      <c r="B4044" s="58" t="s">
        <v>4335</v>
      </c>
    </row>
    <row r="4045" spans="1:2" x14ac:dyDescent="0.25">
      <c r="A4045" s="57">
        <v>30191502</v>
      </c>
      <c r="B4045" s="58" t="s">
        <v>4627</v>
      </c>
    </row>
    <row r="4046" spans="1:2" x14ac:dyDescent="0.25">
      <c r="A4046" s="57">
        <v>30191505</v>
      </c>
      <c r="B4046" s="58" t="s">
        <v>7060</v>
      </c>
    </row>
    <row r="4047" spans="1:2" x14ac:dyDescent="0.25">
      <c r="A4047" s="57">
        <v>30191601</v>
      </c>
      <c r="B4047" s="58" t="s">
        <v>17560</v>
      </c>
    </row>
    <row r="4048" spans="1:2" x14ac:dyDescent="0.25">
      <c r="A4048" s="57">
        <v>30191602</v>
      </c>
      <c r="B4048" s="58" t="s">
        <v>4475</v>
      </c>
    </row>
    <row r="4049" spans="1:2" x14ac:dyDescent="0.25">
      <c r="A4049" s="57">
        <v>30191603</v>
      </c>
      <c r="B4049" s="58" t="s">
        <v>8868</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15090</v>
      </c>
    </row>
    <row r="4054" spans="1:2" x14ac:dyDescent="0.25">
      <c r="A4054" s="57">
        <v>30201603</v>
      </c>
      <c r="B4054" s="58" t="s">
        <v>6802</v>
      </c>
    </row>
    <row r="4055" spans="1:2" x14ac:dyDescent="0.25">
      <c r="A4055" s="57">
        <v>30201604</v>
      </c>
      <c r="B4055" s="58" t="s">
        <v>17589</v>
      </c>
    </row>
    <row r="4056" spans="1:2" x14ac:dyDescent="0.25">
      <c r="A4056" s="57">
        <v>30201605</v>
      </c>
      <c r="B4056" s="58" t="s">
        <v>7596</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12072</v>
      </c>
    </row>
    <row r="4066" spans="1:2" x14ac:dyDescent="0.25">
      <c r="A4066" s="57">
        <v>30201710</v>
      </c>
      <c r="B4066" s="58" t="s">
        <v>12666</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8737</v>
      </c>
    </row>
    <row r="4072" spans="1:2" x14ac:dyDescent="0.25">
      <c r="A4072" s="57">
        <v>30201901</v>
      </c>
      <c r="B4072" s="58" t="s">
        <v>3431</v>
      </c>
    </row>
    <row r="4073" spans="1:2" x14ac:dyDescent="0.25">
      <c r="A4073" s="57">
        <v>30201902</v>
      </c>
      <c r="B4073" s="58" t="s">
        <v>14972</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9773</v>
      </c>
    </row>
    <row r="4078" spans="1:2" x14ac:dyDescent="0.25">
      <c r="A4078" s="57">
        <v>30221003</v>
      </c>
      <c r="B4078" s="58" t="s">
        <v>7106</v>
      </c>
    </row>
    <row r="4079" spans="1:2" x14ac:dyDescent="0.25">
      <c r="A4079" s="57">
        <v>30221004</v>
      </c>
      <c r="B4079" s="58" t="s">
        <v>14620</v>
      </c>
    </row>
    <row r="4080" spans="1:2" x14ac:dyDescent="0.25">
      <c r="A4080" s="57">
        <v>30221005</v>
      </c>
      <c r="B4080" s="58" t="s">
        <v>17166</v>
      </c>
    </row>
    <row r="4081" spans="1:2" x14ac:dyDescent="0.25">
      <c r="A4081" s="57">
        <v>30221006</v>
      </c>
      <c r="B4081" s="58" t="s">
        <v>16411</v>
      </c>
    </row>
    <row r="4082" spans="1:2" x14ac:dyDescent="0.25">
      <c r="A4082" s="57">
        <v>30221007</v>
      </c>
      <c r="B4082" s="58" t="s">
        <v>4278</v>
      </c>
    </row>
    <row r="4083" spans="1:2" x14ac:dyDescent="0.25">
      <c r="A4083" s="57">
        <v>30221009</v>
      </c>
      <c r="B4083" s="58" t="s">
        <v>16061</v>
      </c>
    </row>
    <row r="4084" spans="1:2" x14ac:dyDescent="0.25">
      <c r="A4084" s="57">
        <v>30221010</v>
      </c>
      <c r="B4084" s="58" t="s">
        <v>1558</v>
      </c>
    </row>
    <row r="4085" spans="1:2" x14ac:dyDescent="0.25">
      <c r="A4085" s="57">
        <v>30221011</v>
      </c>
      <c r="B4085" s="58" t="s">
        <v>7611</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7615</v>
      </c>
    </row>
    <row r="4097" spans="1:2" x14ac:dyDescent="0.25">
      <c r="A4097" s="57">
        <v>30222009</v>
      </c>
      <c r="B4097" s="58" t="s">
        <v>9870</v>
      </c>
    </row>
    <row r="4098" spans="1:2" x14ac:dyDescent="0.25">
      <c r="A4098" s="57">
        <v>30222010</v>
      </c>
      <c r="B4098" s="58" t="s">
        <v>3469</v>
      </c>
    </row>
    <row r="4099" spans="1:2" x14ac:dyDescent="0.25">
      <c r="A4099" s="57">
        <v>30222011</v>
      </c>
      <c r="B4099" s="58" t="s">
        <v>5699</v>
      </c>
    </row>
    <row r="4100" spans="1:2" x14ac:dyDescent="0.25">
      <c r="A4100" s="57">
        <v>30222012</v>
      </c>
      <c r="B4100" s="58" t="s">
        <v>10508</v>
      </c>
    </row>
    <row r="4101" spans="1:2" x14ac:dyDescent="0.25">
      <c r="A4101" s="57">
        <v>30222013</v>
      </c>
      <c r="B4101" s="58" t="s">
        <v>12772</v>
      </c>
    </row>
    <row r="4102" spans="1:2" x14ac:dyDescent="0.25">
      <c r="A4102" s="57">
        <v>30222014</v>
      </c>
      <c r="B4102" s="58" t="s">
        <v>7570</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12454</v>
      </c>
    </row>
    <row r="4108" spans="1:2" x14ac:dyDescent="0.25">
      <c r="A4108" s="57">
        <v>30222020</v>
      </c>
      <c r="B4108" s="58" t="s">
        <v>644</v>
      </c>
    </row>
    <row r="4109" spans="1:2" x14ac:dyDescent="0.25">
      <c r="A4109" s="57">
        <v>30222021</v>
      </c>
      <c r="B4109" s="58" t="s">
        <v>16280</v>
      </c>
    </row>
    <row r="4110" spans="1:2" x14ac:dyDescent="0.25">
      <c r="A4110" s="57">
        <v>30222022</v>
      </c>
      <c r="B4110" s="58" t="s">
        <v>8789</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7897</v>
      </c>
    </row>
    <row r="4117" spans="1:2" x14ac:dyDescent="0.25">
      <c r="A4117" s="57">
        <v>30222029</v>
      </c>
      <c r="B4117" s="58" t="s">
        <v>7886</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4453</v>
      </c>
    </row>
    <row r="4122" spans="1:2" x14ac:dyDescent="0.25">
      <c r="A4122" s="57">
        <v>30222034</v>
      </c>
      <c r="B4122" s="58" t="s">
        <v>18011</v>
      </c>
    </row>
    <row r="4123" spans="1:2" x14ac:dyDescent="0.25">
      <c r="A4123" s="57">
        <v>30222035</v>
      </c>
      <c r="B4123" s="58" t="s">
        <v>11520</v>
      </c>
    </row>
    <row r="4124" spans="1:2" x14ac:dyDescent="0.25">
      <c r="A4124" s="57">
        <v>30222036</v>
      </c>
      <c r="B4124" s="58" t="s">
        <v>12668</v>
      </c>
    </row>
    <row r="4125" spans="1:2" x14ac:dyDescent="0.25">
      <c r="A4125" s="57">
        <v>30222037</v>
      </c>
      <c r="B4125" s="58" t="s">
        <v>17704</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14258</v>
      </c>
    </row>
    <row r="4131" spans="1:2" x14ac:dyDescent="0.25">
      <c r="A4131" s="57">
        <v>30222043</v>
      </c>
      <c r="B4131" s="58" t="s">
        <v>14266</v>
      </c>
    </row>
    <row r="4132" spans="1:2" x14ac:dyDescent="0.25">
      <c r="A4132" s="57">
        <v>30222044</v>
      </c>
      <c r="B4132" s="58" t="s">
        <v>9824</v>
      </c>
    </row>
    <row r="4133" spans="1:2" x14ac:dyDescent="0.25">
      <c r="A4133" s="57">
        <v>30222045</v>
      </c>
      <c r="B4133" s="58" t="s">
        <v>4573</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14044</v>
      </c>
    </row>
    <row r="4144" spans="1:2" x14ac:dyDescent="0.25">
      <c r="A4144" s="57">
        <v>30222056</v>
      </c>
      <c r="B4144" s="58" t="s">
        <v>14711</v>
      </c>
    </row>
    <row r="4145" spans="1:2" x14ac:dyDescent="0.25">
      <c r="A4145" s="57">
        <v>30222057</v>
      </c>
      <c r="B4145" s="58" t="s">
        <v>10169</v>
      </c>
    </row>
    <row r="4146" spans="1:2" x14ac:dyDescent="0.25">
      <c r="A4146" s="57">
        <v>30222058</v>
      </c>
      <c r="B4146" s="58" t="s">
        <v>12508</v>
      </c>
    </row>
    <row r="4147" spans="1:2" x14ac:dyDescent="0.25">
      <c r="A4147" s="57">
        <v>30222059</v>
      </c>
      <c r="B4147" s="58" t="s">
        <v>5072</v>
      </c>
    </row>
    <row r="4148" spans="1:2" x14ac:dyDescent="0.25">
      <c r="A4148" s="57">
        <v>30222060</v>
      </c>
      <c r="B4148" s="58" t="s">
        <v>15010</v>
      </c>
    </row>
    <row r="4149" spans="1:2" x14ac:dyDescent="0.25">
      <c r="A4149" s="57">
        <v>30222061</v>
      </c>
      <c r="B4149" s="58" t="s">
        <v>18670</v>
      </c>
    </row>
    <row r="4150" spans="1:2" x14ac:dyDescent="0.25">
      <c r="A4150" s="57">
        <v>30222063</v>
      </c>
      <c r="B4150" s="58" t="s">
        <v>5907</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12861</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9875</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4327</v>
      </c>
    </row>
    <row r="4165" spans="1:2" x14ac:dyDescent="0.25">
      <c r="A4165" s="57">
        <v>30222115</v>
      </c>
      <c r="B4165" s="58" t="s">
        <v>11740</v>
      </c>
    </row>
    <row r="4166" spans="1:2" x14ac:dyDescent="0.25">
      <c r="A4166" s="57">
        <v>30222116</v>
      </c>
      <c r="B4166" s="58" t="s">
        <v>5306</v>
      </c>
    </row>
    <row r="4167" spans="1:2" x14ac:dyDescent="0.25">
      <c r="A4167" s="57">
        <v>30222201</v>
      </c>
      <c r="B4167" s="58" t="s">
        <v>13115</v>
      </c>
    </row>
    <row r="4168" spans="1:2" x14ac:dyDescent="0.25">
      <c r="A4168" s="57">
        <v>30222202</v>
      </c>
      <c r="B4168" s="58" t="s">
        <v>18685</v>
      </c>
    </row>
    <row r="4169" spans="1:2" x14ac:dyDescent="0.25">
      <c r="A4169" s="57">
        <v>30222203</v>
      </c>
      <c r="B4169" s="58" t="s">
        <v>17351</v>
      </c>
    </row>
    <row r="4170" spans="1:2" x14ac:dyDescent="0.25">
      <c r="A4170" s="57">
        <v>30222204</v>
      </c>
      <c r="B4170" s="58" t="s">
        <v>11113</v>
      </c>
    </row>
    <row r="4171" spans="1:2" x14ac:dyDescent="0.25">
      <c r="A4171" s="57">
        <v>30222205</v>
      </c>
      <c r="B4171" s="58" t="s">
        <v>10840</v>
      </c>
    </row>
    <row r="4172" spans="1:2" x14ac:dyDescent="0.25">
      <c r="A4172" s="57">
        <v>30222206</v>
      </c>
      <c r="B4172" s="58" t="s">
        <v>14618</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4362</v>
      </c>
    </row>
    <row r="4180" spans="1:2" x14ac:dyDescent="0.25">
      <c r="A4180" s="57">
        <v>30222306</v>
      </c>
      <c r="B4180" s="58" t="s">
        <v>12016</v>
      </c>
    </row>
    <row r="4181" spans="1:2" x14ac:dyDescent="0.25">
      <c r="A4181" s="57">
        <v>30222307</v>
      </c>
      <c r="B4181" s="58" t="s">
        <v>15839</v>
      </c>
    </row>
    <row r="4182" spans="1:2" x14ac:dyDescent="0.25">
      <c r="A4182" s="57">
        <v>30222308</v>
      </c>
      <c r="B4182" s="58" t="s">
        <v>2528</v>
      </c>
    </row>
    <row r="4183" spans="1:2" x14ac:dyDescent="0.25">
      <c r="A4183" s="57">
        <v>30222309</v>
      </c>
      <c r="B4183" s="58" t="s">
        <v>10033</v>
      </c>
    </row>
    <row r="4184" spans="1:2" x14ac:dyDescent="0.25">
      <c r="A4184" s="57">
        <v>30222401</v>
      </c>
      <c r="B4184" s="58" t="s">
        <v>7164</v>
      </c>
    </row>
    <row r="4185" spans="1:2" x14ac:dyDescent="0.25">
      <c r="A4185" s="57">
        <v>30222402</v>
      </c>
      <c r="B4185" s="58" t="s">
        <v>13245</v>
      </c>
    </row>
    <row r="4186" spans="1:2" x14ac:dyDescent="0.25">
      <c r="A4186" s="57">
        <v>30222403</v>
      </c>
      <c r="B4186" s="58" t="s">
        <v>13482</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14939</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8966</v>
      </c>
    </row>
    <row r="4199" spans="1:2" x14ac:dyDescent="0.25">
      <c r="A4199" s="57">
        <v>30222507</v>
      </c>
      <c r="B4199" s="58" t="s">
        <v>8102</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8122</v>
      </c>
    </row>
    <row r="4204" spans="1:2" x14ac:dyDescent="0.25">
      <c r="A4204" s="57">
        <v>30222605</v>
      </c>
      <c r="B4204" s="58" t="s">
        <v>14253</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11340</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14933</v>
      </c>
    </row>
    <row r="4222" spans="1:2" x14ac:dyDescent="0.25">
      <c r="A4222" s="57">
        <v>31101502</v>
      </c>
      <c r="B4222" s="58" t="s">
        <v>13843</v>
      </c>
    </row>
    <row r="4223" spans="1:2" x14ac:dyDescent="0.25">
      <c r="A4223" s="57">
        <v>31101503</v>
      </c>
      <c r="B4223" s="58" t="s">
        <v>15736</v>
      </c>
    </row>
    <row r="4224" spans="1:2" x14ac:dyDescent="0.25">
      <c r="A4224" s="57">
        <v>31101504</v>
      </c>
      <c r="B4224" s="58" t="s">
        <v>6621</v>
      </c>
    </row>
    <row r="4225" spans="1:2" x14ac:dyDescent="0.25">
      <c r="A4225" s="57">
        <v>31101505</v>
      </c>
      <c r="B4225" s="58" t="s">
        <v>17758</v>
      </c>
    </row>
    <row r="4226" spans="1:2" x14ac:dyDescent="0.25">
      <c r="A4226" s="57">
        <v>31101506</v>
      </c>
      <c r="B4226" s="58" t="s">
        <v>11897</v>
      </c>
    </row>
    <row r="4227" spans="1:2" x14ac:dyDescent="0.25">
      <c r="A4227" s="57">
        <v>31101507</v>
      </c>
      <c r="B4227" s="58" t="s">
        <v>15109</v>
      </c>
    </row>
    <row r="4228" spans="1:2" x14ac:dyDescent="0.25">
      <c r="A4228" s="57">
        <v>31101508</v>
      </c>
      <c r="B4228" s="58" t="s">
        <v>10640</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15706</v>
      </c>
    </row>
    <row r="4233" spans="1:2" x14ac:dyDescent="0.25">
      <c r="A4233" s="57">
        <v>31101513</v>
      </c>
      <c r="B4233" s="58" t="s">
        <v>6072</v>
      </c>
    </row>
    <row r="4234" spans="1:2" x14ac:dyDescent="0.25">
      <c r="A4234" s="57">
        <v>31101514</v>
      </c>
      <c r="B4234" s="58" t="s">
        <v>9061</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12788</v>
      </c>
    </row>
    <row r="4242" spans="1:2" x14ac:dyDescent="0.25">
      <c r="A4242" s="57">
        <v>31101606</v>
      </c>
      <c r="B4242" s="58" t="s">
        <v>5701</v>
      </c>
    </row>
    <row r="4243" spans="1:2" x14ac:dyDescent="0.25">
      <c r="A4243" s="57">
        <v>31101607</v>
      </c>
      <c r="B4243" s="58" t="s">
        <v>8972</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12326</v>
      </c>
    </row>
    <row r="4250" spans="1:2" x14ac:dyDescent="0.25">
      <c r="A4250" s="57">
        <v>31101614</v>
      </c>
      <c r="B4250" s="58" t="s">
        <v>18707</v>
      </c>
    </row>
    <row r="4251" spans="1:2" x14ac:dyDescent="0.25">
      <c r="A4251" s="57">
        <v>31101615</v>
      </c>
      <c r="B4251" s="58" t="s">
        <v>10361</v>
      </c>
    </row>
    <row r="4252" spans="1:2" x14ac:dyDescent="0.25">
      <c r="A4252" s="57">
        <v>31101616</v>
      </c>
      <c r="B4252" s="58" t="s">
        <v>17424</v>
      </c>
    </row>
    <row r="4253" spans="1:2" x14ac:dyDescent="0.25">
      <c r="A4253" s="57">
        <v>31101701</v>
      </c>
      <c r="B4253" s="58" t="s">
        <v>18182</v>
      </c>
    </row>
    <row r="4254" spans="1:2" x14ac:dyDescent="0.25">
      <c r="A4254" s="57">
        <v>31101702</v>
      </c>
      <c r="B4254" s="58" t="s">
        <v>14763</v>
      </c>
    </row>
    <row r="4255" spans="1:2" x14ac:dyDescent="0.25">
      <c r="A4255" s="57">
        <v>31101703</v>
      </c>
      <c r="B4255" s="58" t="s">
        <v>11229</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15076</v>
      </c>
    </row>
    <row r="4264" spans="1:2" x14ac:dyDescent="0.25">
      <c r="A4264" s="57">
        <v>31101712</v>
      </c>
      <c r="B4264" s="58" t="s">
        <v>10035</v>
      </c>
    </row>
    <row r="4265" spans="1:2" x14ac:dyDescent="0.25">
      <c r="A4265" s="57">
        <v>31101713</v>
      </c>
      <c r="B4265" s="58" t="s">
        <v>7691</v>
      </c>
    </row>
    <row r="4266" spans="1:2" x14ac:dyDescent="0.25">
      <c r="A4266" s="57">
        <v>31101714</v>
      </c>
      <c r="B4266" s="58" t="s">
        <v>5026</v>
      </c>
    </row>
    <row r="4267" spans="1:2" x14ac:dyDescent="0.25">
      <c r="A4267" s="57">
        <v>31101715</v>
      </c>
      <c r="B4267" s="58" t="s">
        <v>4238</v>
      </c>
    </row>
    <row r="4268" spans="1:2" x14ac:dyDescent="0.25">
      <c r="A4268" s="57">
        <v>31101716</v>
      </c>
      <c r="B4268" s="58" t="s">
        <v>9063</v>
      </c>
    </row>
    <row r="4269" spans="1:2" x14ac:dyDescent="0.25">
      <c r="A4269" s="57">
        <v>31101801</v>
      </c>
      <c r="B4269" s="58" t="s">
        <v>12780</v>
      </c>
    </row>
    <row r="4270" spans="1:2" x14ac:dyDescent="0.25">
      <c r="A4270" s="57">
        <v>31101802</v>
      </c>
      <c r="B4270" s="58" t="s">
        <v>6325</v>
      </c>
    </row>
    <row r="4271" spans="1:2" x14ac:dyDescent="0.25">
      <c r="A4271" s="57">
        <v>31101803</v>
      </c>
      <c r="B4271" s="58" t="s">
        <v>9923</v>
      </c>
    </row>
    <row r="4272" spans="1:2" x14ac:dyDescent="0.25">
      <c r="A4272" s="57">
        <v>31101804</v>
      </c>
      <c r="B4272" s="58" t="s">
        <v>11743</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4282</v>
      </c>
    </row>
    <row r="4277" spans="1:2" x14ac:dyDescent="0.25">
      <c r="A4277" s="57">
        <v>31101809</v>
      </c>
      <c r="B4277" s="58" t="s">
        <v>14797</v>
      </c>
    </row>
    <row r="4278" spans="1:2" x14ac:dyDescent="0.25">
      <c r="A4278" s="57">
        <v>31101810</v>
      </c>
      <c r="B4278" s="58" t="s">
        <v>8597</v>
      </c>
    </row>
    <row r="4279" spans="1:2" x14ac:dyDescent="0.25">
      <c r="A4279" s="57">
        <v>31101811</v>
      </c>
      <c r="B4279" s="58" t="s">
        <v>13013</v>
      </c>
    </row>
    <row r="4280" spans="1:2" x14ac:dyDescent="0.25">
      <c r="A4280" s="57">
        <v>31101812</v>
      </c>
      <c r="B4280" s="58" t="s">
        <v>8739</v>
      </c>
    </row>
    <row r="4281" spans="1:2" x14ac:dyDescent="0.25">
      <c r="A4281" s="57">
        <v>31101813</v>
      </c>
      <c r="B4281" s="58" t="s">
        <v>7507</v>
      </c>
    </row>
    <row r="4282" spans="1:2" x14ac:dyDescent="0.25">
      <c r="A4282" s="57">
        <v>31101814</v>
      </c>
      <c r="B4282" s="58" t="s">
        <v>17872</v>
      </c>
    </row>
    <row r="4283" spans="1:2" x14ac:dyDescent="0.25">
      <c r="A4283" s="57">
        <v>31101815</v>
      </c>
      <c r="B4283" s="58" t="s">
        <v>13600</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13303</v>
      </c>
    </row>
    <row r="4289" spans="1:2" x14ac:dyDescent="0.25">
      <c r="A4289" s="57">
        <v>31101905</v>
      </c>
      <c r="B4289" s="58" t="s">
        <v>959</v>
      </c>
    </row>
    <row r="4290" spans="1:2" x14ac:dyDescent="0.25">
      <c r="A4290" s="57">
        <v>31101906</v>
      </c>
      <c r="B4290" s="58" t="s">
        <v>8690</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5413</v>
      </c>
    </row>
    <row r="4298" spans="1:2" x14ac:dyDescent="0.25">
      <c r="A4298" s="57">
        <v>31102002</v>
      </c>
      <c r="B4298" s="58" t="s">
        <v>8167</v>
      </c>
    </row>
    <row r="4299" spans="1:2" x14ac:dyDescent="0.25">
      <c r="A4299" s="57">
        <v>31102003</v>
      </c>
      <c r="B4299" s="58" t="s">
        <v>16158</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13165</v>
      </c>
    </row>
    <row r="4306" spans="1:2" x14ac:dyDescent="0.25">
      <c r="A4306" s="57">
        <v>31102010</v>
      </c>
      <c r="B4306" s="58" t="s">
        <v>1601</v>
      </c>
    </row>
    <row r="4307" spans="1:2" x14ac:dyDescent="0.25">
      <c r="A4307" s="57">
        <v>31102011</v>
      </c>
      <c r="B4307" s="58" t="s">
        <v>14528</v>
      </c>
    </row>
    <row r="4308" spans="1:2" x14ac:dyDescent="0.25">
      <c r="A4308" s="57">
        <v>31102012</v>
      </c>
      <c r="B4308" s="58" t="s">
        <v>13060</v>
      </c>
    </row>
    <row r="4309" spans="1:2" x14ac:dyDescent="0.25">
      <c r="A4309" s="57">
        <v>31102013</v>
      </c>
      <c r="B4309" s="58" t="s">
        <v>5337</v>
      </c>
    </row>
    <row r="4310" spans="1:2" x14ac:dyDescent="0.25">
      <c r="A4310" s="57">
        <v>31102014</v>
      </c>
      <c r="B4310" s="58" t="s">
        <v>7696</v>
      </c>
    </row>
    <row r="4311" spans="1:2" x14ac:dyDescent="0.25">
      <c r="A4311" s="57">
        <v>31102015</v>
      </c>
      <c r="B4311" s="58" t="s">
        <v>18594</v>
      </c>
    </row>
    <row r="4312" spans="1:2" x14ac:dyDescent="0.25">
      <c r="A4312" s="57">
        <v>31102016</v>
      </c>
      <c r="B4312" s="58" t="s">
        <v>3591</v>
      </c>
    </row>
    <row r="4313" spans="1:2" x14ac:dyDescent="0.25">
      <c r="A4313" s="57">
        <v>31102101</v>
      </c>
      <c r="B4313" s="58" t="s">
        <v>5076</v>
      </c>
    </row>
    <row r="4314" spans="1:2" x14ac:dyDescent="0.25">
      <c r="A4314" s="57">
        <v>31102102</v>
      </c>
      <c r="B4314" s="58" t="s">
        <v>15020</v>
      </c>
    </row>
    <row r="4315" spans="1:2" x14ac:dyDescent="0.25">
      <c r="A4315" s="57">
        <v>31102103</v>
      </c>
      <c r="B4315" s="58" t="s">
        <v>81</v>
      </c>
    </row>
    <row r="4316" spans="1:2" x14ac:dyDescent="0.25">
      <c r="A4316" s="57">
        <v>31102104</v>
      </c>
      <c r="B4316" s="58" t="s">
        <v>15144</v>
      </c>
    </row>
    <row r="4317" spans="1:2" x14ac:dyDescent="0.25">
      <c r="A4317" s="57">
        <v>31102105</v>
      </c>
      <c r="B4317" s="58" t="s">
        <v>5823</v>
      </c>
    </row>
    <row r="4318" spans="1:2" x14ac:dyDescent="0.25">
      <c r="A4318" s="57">
        <v>31102106</v>
      </c>
      <c r="B4318" s="58" t="s">
        <v>23</v>
      </c>
    </row>
    <row r="4319" spans="1:2" x14ac:dyDescent="0.25">
      <c r="A4319" s="57">
        <v>31102107</v>
      </c>
      <c r="B4319" s="58" t="s">
        <v>7670</v>
      </c>
    </row>
    <row r="4320" spans="1:2" x14ac:dyDescent="0.25">
      <c r="A4320" s="57">
        <v>31102108</v>
      </c>
      <c r="B4320" s="58" t="s">
        <v>14128</v>
      </c>
    </row>
    <row r="4321" spans="1:2" x14ac:dyDescent="0.25">
      <c r="A4321" s="57">
        <v>31102109</v>
      </c>
      <c r="B4321" s="58" t="s">
        <v>432</v>
      </c>
    </row>
    <row r="4322" spans="1:2" x14ac:dyDescent="0.25">
      <c r="A4322" s="57">
        <v>31102110</v>
      </c>
      <c r="B4322" s="58" t="s">
        <v>17135</v>
      </c>
    </row>
    <row r="4323" spans="1:2" x14ac:dyDescent="0.25">
      <c r="A4323" s="57">
        <v>31102111</v>
      </c>
      <c r="B4323" s="58" t="s">
        <v>11943</v>
      </c>
    </row>
    <row r="4324" spans="1:2" x14ac:dyDescent="0.25">
      <c r="A4324" s="57">
        <v>31102112</v>
      </c>
      <c r="B4324" s="58" t="s">
        <v>8544</v>
      </c>
    </row>
    <row r="4325" spans="1:2" x14ac:dyDescent="0.25">
      <c r="A4325" s="57">
        <v>31102113</v>
      </c>
      <c r="B4325" s="58" t="s">
        <v>17804</v>
      </c>
    </row>
    <row r="4326" spans="1:2" x14ac:dyDescent="0.25">
      <c r="A4326" s="57">
        <v>31102114</v>
      </c>
      <c r="B4326" s="58" t="s">
        <v>12150</v>
      </c>
    </row>
    <row r="4327" spans="1:2" x14ac:dyDescent="0.25">
      <c r="A4327" s="57">
        <v>31102115</v>
      </c>
      <c r="B4327" s="58" t="s">
        <v>9765</v>
      </c>
    </row>
    <row r="4328" spans="1:2" x14ac:dyDescent="0.25">
      <c r="A4328" s="57">
        <v>31102116</v>
      </c>
      <c r="B4328" s="58" t="s">
        <v>15336</v>
      </c>
    </row>
    <row r="4329" spans="1:2" x14ac:dyDescent="0.25">
      <c r="A4329" s="57">
        <v>31102201</v>
      </c>
      <c r="B4329" s="58" t="s">
        <v>12184</v>
      </c>
    </row>
    <row r="4330" spans="1:2" x14ac:dyDescent="0.25">
      <c r="A4330" s="57">
        <v>31102202</v>
      </c>
      <c r="B4330" s="58" t="s">
        <v>12108</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6568</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5795</v>
      </c>
    </row>
    <row r="4347" spans="1:2" x14ac:dyDescent="0.25">
      <c r="A4347" s="57">
        <v>31102303</v>
      </c>
      <c r="B4347" s="58" t="s">
        <v>15513</v>
      </c>
    </row>
    <row r="4348" spans="1:2" x14ac:dyDescent="0.25">
      <c r="A4348" s="57">
        <v>31102304</v>
      </c>
      <c r="B4348" s="58" t="s">
        <v>14878</v>
      </c>
    </row>
    <row r="4349" spans="1:2" x14ac:dyDescent="0.25">
      <c r="A4349" s="57">
        <v>31102305</v>
      </c>
      <c r="B4349" s="58" t="s">
        <v>7828</v>
      </c>
    </row>
    <row r="4350" spans="1:2" x14ac:dyDescent="0.25">
      <c r="A4350" s="57">
        <v>31102306</v>
      </c>
      <c r="B4350" s="58" t="s">
        <v>1466</v>
      </c>
    </row>
    <row r="4351" spans="1:2" x14ac:dyDescent="0.25">
      <c r="A4351" s="57">
        <v>31102307</v>
      </c>
      <c r="B4351" s="58" t="s">
        <v>4884</v>
      </c>
    </row>
    <row r="4352" spans="1:2" x14ac:dyDescent="0.25">
      <c r="A4352" s="57">
        <v>31102308</v>
      </c>
      <c r="B4352" s="58" t="s">
        <v>7912</v>
      </c>
    </row>
    <row r="4353" spans="1:2" x14ac:dyDescent="0.25">
      <c r="A4353" s="57">
        <v>31102309</v>
      </c>
      <c r="B4353" s="58" t="s">
        <v>9697</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14204</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16943</v>
      </c>
    </row>
    <row r="4362" spans="1:2" x14ac:dyDescent="0.25">
      <c r="A4362" s="57">
        <v>31102402</v>
      </c>
      <c r="B4362" s="58" t="s">
        <v>5814</v>
      </c>
    </row>
    <row r="4363" spans="1:2" x14ac:dyDescent="0.25">
      <c r="A4363" s="57">
        <v>31102403</v>
      </c>
      <c r="B4363" s="58" t="s">
        <v>2959</v>
      </c>
    </row>
    <row r="4364" spans="1:2" x14ac:dyDescent="0.25">
      <c r="A4364" s="57">
        <v>31102404</v>
      </c>
      <c r="B4364" s="58" t="s">
        <v>8728</v>
      </c>
    </row>
    <row r="4365" spans="1:2" x14ac:dyDescent="0.25">
      <c r="A4365" s="57">
        <v>31102405</v>
      </c>
      <c r="B4365" s="58" t="s">
        <v>17036</v>
      </c>
    </row>
    <row r="4366" spans="1:2" x14ac:dyDescent="0.25">
      <c r="A4366" s="57">
        <v>31102406</v>
      </c>
      <c r="B4366" s="58" t="s">
        <v>14083</v>
      </c>
    </row>
    <row r="4367" spans="1:2" x14ac:dyDescent="0.25">
      <c r="A4367" s="57">
        <v>31102407</v>
      </c>
      <c r="B4367" s="58" t="s">
        <v>8318</v>
      </c>
    </row>
    <row r="4368" spans="1:2" x14ac:dyDescent="0.25">
      <c r="A4368" s="57">
        <v>31102408</v>
      </c>
      <c r="B4368" s="58" t="s">
        <v>17198</v>
      </c>
    </row>
    <row r="4369" spans="1:2" x14ac:dyDescent="0.25">
      <c r="A4369" s="57">
        <v>31102409</v>
      </c>
      <c r="B4369" s="58" t="s">
        <v>778</v>
      </c>
    </row>
    <row r="4370" spans="1:2" x14ac:dyDescent="0.25">
      <c r="A4370" s="57">
        <v>31102410</v>
      </c>
      <c r="B4370" s="58" t="s">
        <v>11944</v>
      </c>
    </row>
    <row r="4371" spans="1:2" x14ac:dyDescent="0.25">
      <c r="A4371" s="57">
        <v>31102411</v>
      </c>
      <c r="B4371" s="58" t="s">
        <v>6622</v>
      </c>
    </row>
    <row r="4372" spans="1:2" x14ac:dyDescent="0.25">
      <c r="A4372" s="57">
        <v>31102412</v>
      </c>
      <c r="B4372" s="58" t="s">
        <v>10773</v>
      </c>
    </row>
    <row r="4373" spans="1:2" x14ac:dyDescent="0.25">
      <c r="A4373" s="57">
        <v>31102413</v>
      </c>
      <c r="B4373" s="58" t="s">
        <v>18400</v>
      </c>
    </row>
    <row r="4374" spans="1:2" x14ac:dyDescent="0.25">
      <c r="A4374" s="57">
        <v>31102414</v>
      </c>
      <c r="B4374" s="58" t="s">
        <v>15149</v>
      </c>
    </row>
    <row r="4375" spans="1:2" x14ac:dyDescent="0.25">
      <c r="A4375" s="57">
        <v>31102415</v>
      </c>
      <c r="B4375" s="58" t="s">
        <v>9134</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17926</v>
      </c>
    </row>
    <row r="4380" spans="1:2" x14ac:dyDescent="0.25">
      <c r="A4380" s="57">
        <v>31111504</v>
      </c>
      <c r="B4380" s="58" t="s">
        <v>16680</v>
      </c>
    </row>
    <row r="4381" spans="1:2" x14ac:dyDescent="0.25">
      <c r="A4381" s="57">
        <v>31111505</v>
      </c>
      <c r="B4381" s="58" t="s">
        <v>11995</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4426</v>
      </c>
    </row>
    <row r="4386" spans="1:2" x14ac:dyDescent="0.25">
      <c r="A4386" s="57">
        <v>31111510</v>
      </c>
      <c r="B4386" s="58" t="s">
        <v>4963</v>
      </c>
    </row>
    <row r="4387" spans="1:2" x14ac:dyDescent="0.25">
      <c r="A4387" s="57">
        <v>31111511</v>
      </c>
      <c r="B4387" s="58" t="s">
        <v>7254</v>
      </c>
    </row>
    <row r="4388" spans="1:2" x14ac:dyDescent="0.25">
      <c r="A4388" s="57">
        <v>31111512</v>
      </c>
      <c r="B4388" s="58" t="s">
        <v>7475</v>
      </c>
    </row>
    <row r="4389" spans="1:2" x14ac:dyDescent="0.25">
      <c r="A4389" s="57">
        <v>31111513</v>
      </c>
      <c r="B4389" s="58" t="s">
        <v>5767</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7876</v>
      </c>
    </row>
    <row r="4394" spans="1:2" x14ac:dyDescent="0.25">
      <c r="A4394" s="57">
        <v>31111601</v>
      </c>
      <c r="B4394" s="58" t="s">
        <v>15960</v>
      </c>
    </row>
    <row r="4395" spans="1:2" x14ac:dyDescent="0.25">
      <c r="A4395" s="57">
        <v>31111602</v>
      </c>
      <c r="B4395" s="58" t="s">
        <v>6261</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17681</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5214</v>
      </c>
    </row>
    <row r="4408" spans="1:2" x14ac:dyDescent="0.25">
      <c r="A4408" s="57">
        <v>31111615</v>
      </c>
      <c r="B4408" s="58" t="s">
        <v>6755</v>
      </c>
    </row>
    <row r="4409" spans="1:2" x14ac:dyDescent="0.25">
      <c r="A4409" s="57">
        <v>31111616</v>
      </c>
      <c r="B4409" s="58" t="s">
        <v>3002</v>
      </c>
    </row>
    <row r="4410" spans="1:2" x14ac:dyDescent="0.25">
      <c r="A4410" s="57">
        <v>31111617</v>
      </c>
      <c r="B4410" s="58" t="s">
        <v>13230</v>
      </c>
    </row>
    <row r="4411" spans="1:2" x14ac:dyDescent="0.25">
      <c r="A4411" s="57">
        <v>31111701</v>
      </c>
      <c r="B4411" s="58" t="s">
        <v>15022</v>
      </c>
    </row>
    <row r="4412" spans="1:2" x14ac:dyDescent="0.25">
      <c r="A4412" s="57">
        <v>31111702</v>
      </c>
      <c r="B4412" s="58" t="s">
        <v>4803</v>
      </c>
    </row>
    <row r="4413" spans="1:2" x14ac:dyDescent="0.25">
      <c r="A4413" s="57">
        <v>31111703</v>
      </c>
      <c r="B4413" s="58" t="s">
        <v>11013</v>
      </c>
    </row>
    <row r="4414" spans="1:2" x14ac:dyDescent="0.25">
      <c r="A4414" s="57">
        <v>31111704</v>
      </c>
      <c r="B4414" s="58" t="s">
        <v>1354</v>
      </c>
    </row>
    <row r="4415" spans="1:2" x14ac:dyDescent="0.25">
      <c r="A4415" s="57">
        <v>31111705</v>
      </c>
      <c r="B4415" s="58" t="s">
        <v>13553</v>
      </c>
    </row>
    <row r="4416" spans="1:2" x14ac:dyDescent="0.25">
      <c r="A4416" s="57">
        <v>31111706</v>
      </c>
      <c r="B4416" s="58" t="s">
        <v>12320</v>
      </c>
    </row>
    <row r="4417" spans="1:2" x14ac:dyDescent="0.25">
      <c r="A4417" s="57">
        <v>31111707</v>
      </c>
      <c r="B4417" s="58" t="s">
        <v>15046</v>
      </c>
    </row>
    <row r="4418" spans="1:2" x14ac:dyDescent="0.25">
      <c r="A4418" s="57">
        <v>31111708</v>
      </c>
      <c r="B4418" s="58" t="s">
        <v>4239</v>
      </c>
    </row>
    <row r="4419" spans="1:2" x14ac:dyDescent="0.25">
      <c r="A4419" s="57">
        <v>31111709</v>
      </c>
      <c r="B4419" s="58" t="s">
        <v>4872</v>
      </c>
    </row>
    <row r="4420" spans="1:2" x14ac:dyDescent="0.25">
      <c r="A4420" s="57">
        <v>31111710</v>
      </c>
      <c r="B4420" s="58" t="s">
        <v>15453</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4635</v>
      </c>
    </row>
    <row r="4425" spans="1:2" x14ac:dyDescent="0.25">
      <c r="A4425" s="57">
        <v>31111715</v>
      </c>
      <c r="B4425" s="58" t="s">
        <v>197</v>
      </c>
    </row>
    <row r="4426" spans="1:2" x14ac:dyDescent="0.25">
      <c r="A4426" s="57">
        <v>31111716</v>
      </c>
      <c r="B4426" s="58" t="s">
        <v>5595</v>
      </c>
    </row>
    <row r="4427" spans="1:2" x14ac:dyDescent="0.25">
      <c r="A4427" s="57">
        <v>31111717</v>
      </c>
      <c r="B4427" s="58" t="s">
        <v>17270</v>
      </c>
    </row>
    <row r="4428" spans="1:2" x14ac:dyDescent="0.25">
      <c r="A4428" s="57">
        <v>31121001</v>
      </c>
      <c r="B4428" s="58" t="s">
        <v>6810</v>
      </c>
    </row>
    <row r="4429" spans="1:2" x14ac:dyDescent="0.25">
      <c r="A4429" s="57">
        <v>31121002</v>
      </c>
      <c r="B4429" s="58" t="s">
        <v>5625</v>
      </c>
    </row>
    <row r="4430" spans="1:2" x14ac:dyDescent="0.25">
      <c r="A4430" s="57">
        <v>31121003</v>
      </c>
      <c r="B4430" s="58" t="s">
        <v>9227</v>
      </c>
    </row>
    <row r="4431" spans="1:2" x14ac:dyDescent="0.25">
      <c r="A4431" s="57">
        <v>31121004</v>
      </c>
      <c r="B4431" s="58" t="s">
        <v>12021</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11656</v>
      </c>
    </row>
    <row r="4436" spans="1:2" x14ac:dyDescent="0.25">
      <c r="A4436" s="57">
        <v>31121009</v>
      </c>
      <c r="B4436" s="58" t="s">
        <v>16696</v>
      </c>
    </row>
    <row r="4437" spans="1:2" x14ac:dyDescent="0.25">
      <c r="A4437" s="57">
        <v>31121010</v>
      </c>
      <c r="B4437" s="58" t="s">
        <v>7988</v>
      </c>
    </row>
    <row r="4438" spans="1:2" x14ac:dyDescent="0.25">
      <c r="A4438" s="57">
        <v>31121011</v>
      </c>
      <c r="B4438" s="58" t="s">
        <v>13785</v>
      </c>
    </row>
    <row r="4439" spans="1:2" x14ac:dyDescent="0.25">
      <c r="A4439" s="57">
        <v>31121012</v>
      </c>
      <c r="B4439" s="58" t="s">
        <v>15504</v>
      </c>
    </row>
    <row r="4440" spans="1:2" x14ac:dyDescent="0.25">
      <c r="A4440" s="57">
        <v>31121013</v>
      </c>
      <c r="B4440" s="58" t="s">
        <v>7663</v>
      </c>
    </row>
    <row r="4441" spans="1:2" x14ac:dyDescent="0.25">
      <c r="A4441" s="57">
        <v>31121014</v>
      </c>
      <c r="B4441" s="58" t="s">
        <v>12523</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12348</v>
      </c>
    </row>
    <row r="4447" spans="1:2" x14ac:dyDescent="0.25">
      <c r="A4447" s="57">
        <v>31121101</v>
      </c>
      <c r="B4447" s="58" t="s">
        <v>17588</v>
      </c>
    </row>
    <row r="4448" spans="1:2" x14ac:dyDescent="0.25">
      <c r="A4448" s="57">
        <v>31121102</v>
      </c>
      <c r="B4448" s="58" t="s">
        <v>9373</v>
      </c>
    </row>
    <row r="4449" spans="1:2" x14ac:dyDescent="0.25">
      <c r="A4449" s="57">
        <v>31121103</v>
      </c>
      <c r="B4449" s="58" t="s">
        <v>17163</v>
      </c>
    </row>
    <row r="4450" spans="1:2" x14ac:dyDescent="0.25">
      <c r="A4450" s="57">
        <v>31121104</v>
      </c>
      <c r="B4450" s="58" t="s">
        <v>9874</v>
      </c>
    </row>
    <row r="4451" spans="1:2" x14ac:dyDescent="0.25">
      <c r="A4451" s="57">
        <v>31121105</v>
      </c>
      <c r="B4451" s="58" t="s">
        <v>7115</v>
      </c>
    </row>
    <row r="4452" spans="1:2" x14ac:dyDescent="0.25">
      <c r="A4452" s="57">
        <v>31121106</v>
      </c>
      <c r="B4452" s="58" t="s">
        <v>8060</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13294</v>
      </c>
    </row>
    <row r="4457" spans="1:2" x14ac:dyDescent="0.25">
      <c r="A4457" s="57">
        <v>31121111</v>
      </c>
      <c r="B4457" s="58" t="s">
        <v>7848</v>
      </c>
    </row>
    <row r="4458" spans="1:2" x14ac:dyDescent="0.25">
      <c r="A4458" s="57">
        <v>31121112</v>
      </c>
      <c r="B4458" s="58" t="s">
        <v>14563</v>
      </c>
    </row>
    <row r="4459" spans="1:2" x14ac:dyDescent="0.25">
      <c r="A4459" s="57">
        <v>31121113</v>
      </c>
      <c r="B4459" s="58" t="s">
        <v>17356</v>
      </c>
    </row>
    <row r="4460" spans="1:2" x14ac:dyDescent="0.25">
      <c r="A4460" s="57">
        <v>31121114</v>
      </c>
      <c r="B4460" s="58" t="s">
        <v>15470</v>
      </c>
    </row>
    <row r="4461" spans="1:2" x14ac:dyDescent="0.25">
      <c r="A4461" s="57">
        <v>31121115</v>
      </c>
      <c r="B4461" s="58" t="s">
        <v>8483</v>
      </c>
    </row>
    <row r="4462" spans="1:2" x14ac:dyDescent="0.25">
      <c r="A4462" s="57">
        <v>31121116</v>
      </c>
      <c r="B4462" s="58" t="s">
        <v>10907</v>
      </c>
    </row>
    <row r="4463" spans="1:2" x14ac:dyDescent="0.25">
      <c r="A4463" s="57">
        <v>31121117</v>
      </c>
      <c r="B4463" s="58" t="s">
        <v>4901</v>
      </c>
    </row>
    <row r="4464" spans="1:2" x14ac:dyDescent="0.25">
      <c r="A4464" s="57">
        <v>31121118</v>
      </c>
      <c r="B4464" s="58" t="s">
        <v>10738</v>
      </c>
    </row>
    <row r="4465" spans="1:2" x14ac:dyDescent="0.25">
      <c r="A4465" s="57">
        <v>31121119</v>
      </c>
      <c r="B4465" s="58" t="s">
        <v>17226</v>
      </c>
    </row>
    <row r="4466" spans="1:2" x14ac:dyDescent="0.25">
      <c r="A4466" s="57">
        <v>31121201</v>
      </c>
      <c r="B4466" s="58" t="s">
        <v>13898</v>
      </c>
    </row>
    <row r="4467" spans="1:2" x14ac:dyDescent="0.25">
      <c r="A4467" s="57">
        <v>31121202</v>
      </c>
      <c r="B4467" s="58" t="s">
        <v>12145</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7509</v>
      </c>
    </row>
    <row r="4473" spans="1:2" x14ac:dyDescent="0.25">
      <c r="A4473" s="57">
        <v>31121208</v>
      </c>
      <c r="B4473" s="58" t="s">
        <v>2239</v>
      </c>
    </row>
    <row r="4474" spans="1:2" x14ac:dyDescent="0.25">
      <c r="A4474" s="57">
        <v>31121209</v>
      </c>
      <c r="B4474" s="58" t="s">
        <v>14710</v>
      </c>
    </row>
    <row r="4475" spans="1:2" x14ac:dyDescent="0.25">
      <c r="A4475" s="57">
        <v>31121210</v>
      </c>
      <c r="B4475" s="58" t="s">
        <v>7439</v>
      </c>
    </row>
    <row r="4476" spans="1:2" x14ac:dyDescent="0.25">
      <c r="A4476" s="57">
        <v>31121211</v>
      </c>
      <c r="B4476" s="58" t="s">
        <v>5281</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8081</v>
      </c>
    </row>
    <row r="4483" spans="1:2" x14ac:dyDescent="0.25">
      <c r="A4483" s="57">
        <v>31121218</v>
      </c>
      <c r="B4483" s="58" t="s">
        <v>6813</v>
      </c>
    </row>
    <row r="4484" spans="1:2" x14ac:dyDescent="0.25">
      <c r="A4484" s="57">
        <v>31121219</v>
      </c>
      <c r="B4484" s="58" t="s">
        <v>8581</v>
      </c>
    </row>
    <row r="4485" spans="1:2" x14ac:dyDescent="0.25">
      <c r="A4485" s="57">
        <v>31121301</v>
      </c>
      <c r="B4485" s="58" t="s">
        <v>5704</v>
      </c>
    </row>
    <row r="4486" spans="1:2" x14ac:dyDescent="0.25">
      <c r="A4486" s="57">
        <v>31121302</v>
      </c>
      <c r="B4486" s="58" t="s">
        <v>7025</v>
      </c>
    </row>
    <row r="4487" spans="1:2" x14ac:dyDescent="0.25">
      <c r="A4487" s="57">
        <v>31121303</v>
      </c>
      <c r="B4487" s="58" t="s">
        <v>5467</v>
      </c>
    </row>
    <row r="4488" spans="1:2" x14ac:dyDescent="0.25">
      <c r="A4488" s="57">
        <v>31121304</v>
      </c>
      <c r="B4488" s="58" t="s">
        <v>4778</v>
      </c>
    </row>
    <row r="4489" spans="1:2" x14ac:dyDescent="0.25">
      <c r="A4489" s="57">
        <v>31121305</v>
      </c>
      <c r="B4489" s="58" t="s">
        <v>18455</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13124</v>
      </c>
    </row>
    <row r="4498" spans="1:2" x14ac:dyDescent="0.25">
      <c r="A4498" s="57">
        <v>31121314</v>
      </c>
      <c r="B4498" s="58" t="s">
        <v>3344</v>
      </c>
    </row>
    <row r="4499" spans="1:2" x14ac:dyDescent="0.25">
      <c r="A4499" s="57">
        <v>31121315</v>
      </c>
      <c r="B4499" s="58" t="s">
        <v>17099</v>
      </c>
    </row>
    <row r="4500" spans="1:2" x14ac:dyDescent="0.25">
      <c r="A4500" s="57">
        <v>31121316</v>
      </c>
      <c r="B4500" s="58" t="s">
        <v>10682</v>
      </c>
    </row>
    <row r="4501" spans="1:2" x14ac:dyDescent="0.25">
      <c r="A4501" s="57">
        <v>31121317</v>
      </c>
      <c r="B4501" s="58" t="s">
        <v>4828</v>
      </c>
    </row>
    <row r="4502" spans="1:2" x14ac:dyDescent="0.25">
      <c r="A4502" s="57">
        <v>31121318</v>
      </c>
      <c r="B4502" s="58" t="s">
        <v>13142</v>
      </c>
    </row>
    <row r="4503" spans="1:2" x14ac:dyDescent="0.25">
      <c r="A4503" s="57">
        <v>31121319</v>
      </c>
      <c r="B4503" s="58" t="s">
        <v>8027</v>
      </c>
    </row>
    <row r="4504" spans="1:2" x14ac:dyDescent="0.25">
      <c r="A4504" s="57">
        <v>31121401</v>
      </c>
      <c r="B4504" s="58" t="s">
        <v>1215</v>
      </c>
    </row>
    <row r="4505" spans="1:2" x14ac:dyDescent="0.25">
      <c r="A4505" s="57">
        <v>31121402</v>
      </c>
      <c r="B4505" s="58" t="s">
        <v>4602</v>
      </c>
    </row>
    <row r="4506" spans="1:2" x14ac:dyDescent="0.25">
      <c r="A4506" s="57">
        <v>31121403</v>
      </c>
      <c r="B4506" s="58" t="s">
        <v>3655</v>
      </c>
    </row>
    <row r="4507" spans="1:2" x14ac:dyDescent="0.25">
      <c r="A4507" s="57">
        <v>31121404</v>
      </c>
      <c r="B4507" s="58" t="s">
        <v>4771</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17142</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5154</v>
      </c>
    </row>
    <row r="4531" spans="1:2" x14ac:dyDescent="0.25">
      <c r="A4531" s="57">
        <v>31121509</v>
      </c>
      <c r="B4531" s="58" t="s">
        <v>17000</v>
      </c>
    </row>
    <row r="4532" spans="1:2" x14ac:dyDescent="0.25">
      <c r="A4532" s="57">
        <v>31121510</v>
      </c>
      <c r="B4532" s="58" t="s">
        <v>9320</v>
      </c>
    </row>
    <row r="4533" spans="1:2" x14ac:dyDescent="0.25">
      <c r="A4533" s="57">
        <v>31121511</v>
      </c>
      <c r="B4533" s="58" t="s">
        <v>11488</v>
      </c>
    </row>
    <row r="4534" spans="1:2" x14ac:dyDescent="0.25">
      <c r="A4534" s="57">
        <v>31121512</v>
      </c>
      <c r="B4534" s="58" t="s">
        <v>13561</v>
      </c>
    </row>
    <row r="4535" spans="1:2" x14ac:dyDescent="0.25">
      <c r="A4535" s="57">
        <v>31121513</v>
      </c>
      <c r="B4535" s="58" t="s">
        <v>4428</v>
      </c>
    </row>
    <row r="4536" spans="1:2" x14ac:dyDescent="0.25">
      <c r="A4536" s="57">
        <v>31121514</v>
      </c>
      <c r="B4536" s="58" t="s">
        <v>17237</v>
      </c>
    </row>
    <row r="4537" spans="1:2" x14ac:dyDescent="0.25">
      <c r="A4537" s="57">
        <v>31121515</v>
      </c>
      <c r="B4537" s="58" t="s">
        <v>14192</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13099</v>
      </c>
    </row>
    <row r="4547" spans="1:2" x14ac:dyDescent="0.25">
      <c r="A4547" s="57">
        <v>31121606</v>
      </c>
      <c r="B4547" s="58" t="s">
        <v>2030</v>
      </c>
    </row>
    <row r="4548" spans="1:2" x14ac:dyDescent="0.25">
      <c r="A4548" s="57">
        <v>31121607</v>
      </c>
      <c r="B4548" s="58" t="s">
        <v>6082</v>
      </c>
    </row>
    <row r="4549" spans="1:2" x14ac:dyDescent="0.25">
      <c r="A4549" s="57">
        <v>31121608</v>
      </c>
      <c r="B4549" s="58" t="s">
        <v>9685</v>
      </c>
    </row>
    <row r="4550" spans="1:2" x14ac:dyDescent="0.25">
      <c r="A4550" s="57">
        <v>31121609</v>
      </c>
      <c r="B4550" s="58" t="s">
        <v>3799</v>
      </c>
    </row>
    <row r="4551" spans="1:2" x14ac:dyDescent="0.25">
      <c r="A4551" s="57">
        <v>31121610</v>
      </c>
      <c r="B4551" s="58" t="s">
        <v>14952</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13125</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9682</v>
      </c>
    </row>
    <row r="4574" spans="1:2" x14ac:dyDescent="0.25">
      <c r="A4574" s="57">
        <v>31121718</v>
      </c>
      <c r="B4574" s="58" t="s">
        <v>5621</v>
      </c>
    </row>
    <row r="4575" spans="1:2" x14ac:dyDescent="0.25">
      <c r="A4575" s="57">
        <v>31121719</v>
      </c>
      <c r="B4575" s="58" t="s">
        <v>3045</v>
      </c>
    </row>
    <row r="4576" spans="1:2" x14ac:dyDescent="0.25">
      <c r="A4576" s="57">
        <v>31121801</v>
      </c>
      <c r="B4576" s="58" t="s">
        <v>4549</v>
      </c>
    </row>
    <row r="4577" spans="1:2" x14ac:dyDescent="0.25">
      <c r="A4577" s="57">
        <v>31121802</v>
      </c>
      <c r="B4577" s="58" t="s">
        <v>9166</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6552</v>
      </c>
    </row>
    <row r="4582" spans="1:2" x14ac:dyDescent="0.25">
      <c r="A4582" s="57">
        <v>31121807</v>
      </c>
      <c r="B4582" s="58" t="s">
        <v>2999</v>
      </c>
    </row>
    <row r="4583" spans="1:2" x14ac:dyDescent="0.25">
      <c r="A4583" s="57">
        <v>31121808</v>
      </c>
      <c r="B4583" s="58" t="s">
        <v>5111</v>
      </c>
    </row>
    <row r="4584" spans="1:2" x14ac:dyDescent="0.25">
      <c r="A4584" s="57">
        <v>31121809</v>
      </c>
      <c r="B4584" s="58" t="s">
        <v>9440</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4862</v>
      </c>
    </row>
    <row r="4603" spans="1:2" x14ac:dyDescent="0.25">
      <c r="A4603" s="57">
        <v>31121909</v>
      </c>
      <c r="B4603" s="58" t="s">
        <v>15781</v>
      </c>
    </row>
    <row r="4604" spans="1:2" x14ac:dyDescent="0.25">
      <c r="A4604" s="57">
        <v>31121910</v>
      </c>
      <c r="B4604" s="58" t="s">
        <v>17886</v>
      </c>
    </row>
    <row r="4605" spans="1:2" x14ac:dyDescent="0.25">
      <c r="A4605" s="57">
        <v>31121911</v>
      </c>
      <c r="B4605" s="58" t="s">
        <v>12922</v>
      </c>
    </row>
    <row r="4606" spans="1:2" x14ac:dyDescent="0.25">
      <c r="A4606" s="57">
        <v>31121912</v>
      </c>
      <c r="B4606" s="58" t="s">
        <v>13282</v>
      </c>
    </row>
    <row r="4607" spans="1:2" x14ac:dyDescent="0.25">
      <c r="A4607" s="57">
        <v>31121913</v>
      </c>
      <c r="B4607" s="58" t="s">
        <v>16558</v>
      </c>
    </row>
    <row r="4608" spans="1:2" x14ac:dyDescent="0.25">
      <c r="A4608" s="57">
        <v>31121914</v>
      </c>
      <c r="B4608" s="58" t="s">
        <v>8675</v>
      </c>
    </row>
    <row r="4609" spans="1:2" x14ac:dyDescent="0.25">
      <c r="A4609" s="57">
        <v>31121915</v>
      </c>
      <c r="B4609" s="58" t="s">
        <v>7442</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12122</v>
      </c>
    </row>
    <row r="4617" spans="1:2" x14ac:dyDescent="0.25">
      <c r="A4617" s="57">
        <v>31131504</v>
      </c>
      <c r="B4617" s="58" t="s">
        <v>6172</v>
      </c>
    </row>
    <row r="4618" spans="1:2" x14ac:dyDescent="0.25">
      <c r="A4618" s="57">
        <v>31131505</v>
      </c>
      <c r="B4618" s="58" t="s">
        <v>14831</v>
      </c>
    </row>
    <row r="4619" spans="1:2" x14ac:dyDescent="0.25">
      <c r="A4619" s="57">
        <v>31131506</v>
      </c>
      <c r="B4619" s="58" t="s">
        <v>14197</v>
      </c>
    </row>
    <row r="4620" spans="1:2" x14ac:dyDescent="0.25">
      <c r="A4620" s="57">
        <v>31131507</v>
      </c>
      <c r="B4620" s="58" t="s">
        <v>12909</v>
      </c>
    </row>
    <row r="4621" spans="1:2" x14ac:dyDescent="0.25">
      <c r="A4621" s="57">
        <v>31131508</v>
      </c>
      <c r="B4621" s="58" t="s">
        <v>2953</v>
      </c>
    </row>
    <row r="4622" spans="1:2" x14ac:dyDescent="0.25">
      <c r="A4622" s="57">
        <v>31131509</v>
      </c>
      <c r="B4622" s="58" t="s">
        <v>6413</v>
      </c>
    </row>
    <row r="4623" spans="1:2" x14ac:dyDescent="0.25">
      <c r="A4623" s="57">
        <v>31131510</v>
      </c>
      <c r="B4623" s="58" t="s">
        <v>11306</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4806</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11989</v>
      </c>
    </row>
    <row r="4635" spans="1:2" x14ac:dyDescent="0.25">
      <c r="A4635" s="57">
        <v>31131606</v>
      </c>
      <c r="B4635" s="58" t="s">
        <v>15590</v>
      </c>
    </row>
    <row r="4636" spans="1:2" x14ac:dyDescent="0.25">
      <c r="A4636" s="57">
        <v>31131607</v>
      </c>
      <c r="B4636" s="58" t="s">
        <v>5582</v>
      </c>
    </row>
    <row r="4637" spans="1:2" x14ac:dyDescent="0.25">
      <c r="A4637" s="57">
        <v>31131608</v>
      </c>
      <c r="B4637" s="58" t="s">
        <v>4088</v>
      </c>
    </row>
    <row r="4638" spans="1:2" x14ac:dyDescent="0.25">
      <c r="A4638" s="57">
        <v>31131609</v>
      </c>
      <c r="B4638" s="58" t="s">
        <v>13311</v>
      </c>
    </row>
    <row r="4639" spans="1:2" x14ac:dyDescent="0.25">
      <c r="A4639" s="57">
        <v>31131610</v>
      </c>
      <c r="B4639" s="58" t="s">
        <v>5172</v>
      </c>
    </row>
    <row r="4640" spans="1:2" x14ac:dyDescent="0.25">
      <c r="A4640" s="57">
        <v>31131611</v>
      </c>
      <c r="B4640" s="58" t="s">
        <v>11847</v>
      </c>
    </row>
    <row r="4641" spans="1:2" x14ac:dyDescent="0.25">
      <c r="A4641" s="57">
        <v>31131612</v>
      </c>
      <c r="B4641" s="58" t="s">
        <v>2602</v>
      </c>
    </row>
    <row r="4642" spans="1:2" x14ac:dyDescent="0.25">
      <c r="A4642" s="57">
        <v>31131613</v>
      </c>
      <c r="B4642" s="58" t="s">
        <v>5765</v>
      </c>
    </row>
    <row r="4643" spans="1:2" x14ac:dyDescent="0.25">
      <c r="A4643" s="57">
        <v>31131614</v>
      </c>
      <c r="B4643" s="58" t="s">
        <v>8814</v>
      </c>
    </row>
    <row r="4644" spans="1:2" x14ac:dyDescent="0.25">
      <c r="A4644" s="57">
        <v>31131615</v>
      </c>
      <c r="B4644" s="58" t="s">
        <v>5466</v>
      </c>
    </row>
    <row r="4645" spans="1:2" x14ac:dyDescent="0.25">
      <c r="A4645" s="57">
        <v>31131616</v>
      </c>
      <c r="B4645" s="58" t="s">
        <v>1966</v>
      </c>
    </row>
    <row r="4646" spans="1:2" x14ac:dyDescent="0.25">
      <c r="A4646" s="57">
        <v>31131701</v>
      </c>
      <c r="B4646" s="58" t="s">
        <v>5331</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10795</v>
      </c>
    </row>
    <row r="4652" spans="1:2" x14ac:dyDescent="0.25">
      <c r="A4652" s="57">
        <v>31131707</v>
      </c>
      <c r="B4652" s="58" t="s">
        <v>5671</v>
      </c>
    </row>
    <row r="4653" spans="1:2" x14ac:dyDescent="0.25">
      <c r="A4653" s="57">
        <v>31131708</v>
      </c>
      <c r="B4653" s="58" t="s">
        <v>17458</v>
      </c>
    </row>
    <row r="4654" spans="1:2" x14ac:dyDescent="0.25">
      <c r="A4654" s="57">
        <v>31131709</v>
      </c>
      <c r="B4654" s="58" t="s">
        <v>8784</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8689</v>
      </c>
    </row>
    <row r="4659" spans="1:2" x14ac:dyDescent="0.25">
      <c r="A4659" s="57">
        <v>31131714</v>
      </c>
      <c r="B4659" s="58" t="s">
        <v>14465</v>
      </c>
    </row>
    <row r="4660" spans="1:2" x14ac:dyDescent="0.25">
      <c r="A4660" s="57">
        <v>31131715</v>
      </c>
      <c r="B4660" s="58" t="s">
        <v>1510</v>
      </c>
    </row>
    <row r="4661" spans="1:2" x14ac:dyDescent="0.25">
      <c r="A4661" s="57">
        <v>31131716</v>
      </c>
      <c r="B4661" s="58" t="s">
        <v>11163</v>
      </c>
    </row>
    <row r="4662" spans="1:2" x14ac:dyDescent="0.25">
      <c r="A4662" s="57">
        <v>31131801</v>
      </c>
      <c r="B4662" s="58" t="s">
        <v>8091</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11047</v>
      </c>
    </row>
    <row r="4667" spans="1:2" x14ac:dyDescent="0.25">
      <c r="A4667" s="57">
        <v>31131806</v>
      </c>
      <c r="B4667" s="58" t="s">
        <v>7626</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12446</v>
      </c>
    </row>
    <row r="4673" spans="1:2" x14ac:dyDescent="0.25">
      <c r="A4673" s="57">
        <v>31131812</v>
      </c>
      <c r="B4673" s="58" t="s">
        <v>8208</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7675</v>
      </c>
    </row>
    <row r="4682" spans="1:2" x14ac:dyDescent="0.25">
      <c r="A4682" s="57">
        <v>31131903</v>
      </c>
      <c r="B4682" s="58" t="s">
        <v>5624</v>
      </c>
    </row>
    <row r="4683" spans="1:2" x14ac:dyDescent="0.25">
      <c r="A4683" s="57">
        <v>31131904</v>
      </c>
      <c r="B4683" s="58" t="s">
        <v>12741</v>
      </c>
    </row>
    <row r="4684" spans="1:2" x14ac:dyDescent="0.25">
      <c r="A4684" s="57">
        <v>31131905</v>
      </c>
      <c r="B4684" s="58" t="s">
        <v>10125</v>
      </c>
    </row>
    <row r="4685" spans="1:2" x14ac:dyDescent="0.25">
      <c r="A4685" s="57">
        <v>31131906</v>
      </c>
      <c r="B4685" s="58" t="s">
        <v>17417</v>
      </c>
    </row>
    <row r="4686" spans="1:2" x14ac:dyDescent="0.25">
      <c r="A4686" s="57">
        <v>31131907</v>
      </c>
      <c r="B4686" s="58" t="s">
        <v>4999</v>
      </c>
    </row>
    <row r="4687" spans="1:2" x14ac:dyDescent="0.25">
      <c r="A4687" s="57">
        <v>31131908</v>
      </c>
      <c r="B4687" s="58" t="s">
        <v>16264</v>
      </c>
    </row>
    <row r="4688" spans="1:2" x14ac:dyDescent="0.25">
      <c r="A4688" s="57">
        <v>31131909</v>
      </c>
      <c r="B4688" s="58" t="s">
        <v>8698</v>
      </c>
    </row>
    <row r="4689" spans="1:2" x14ac:dyDescent="0.25">
      <c r="A4689" s="57">
        <v>31131910</v>
      </c>
      <c r="B4689" s="58" t="s">
        <v>16547</v>
      </c>
    </row>
    <row r="4690" spans="1:2" x14ac:dyDescent="0.25">
      <c r="A4690" s="57">
        <v>31131911</v>
      </c>
      <c r="B4690" s="58" t="s">
        <v>9660</v>
      </c>
    </row>
    <row r="4691" spans="1:2" x14ac:dyDescent="0.25">
      <c r="A4691" s="57">
        <v>31131912</v>
      </c>
      <c r="B4691" s="58" t="s">
        <v>14945</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15037</v>
      </c>
    </row>
    <row r="4697" spans="1:2" x14ac:dyDescent="0.25">
      <c r="A4697" s="57">
        <v>31132002</v>
      </c>
      <c r="B4697" s="58" t="s">
        <v>12316</v>
      </c>
    </row>
    <row r="4698" spans="1:2" x14ac:dyDescent="0.25">
      <c r="A4698" s="57">
        <v>31141501</v>
      </c>
      <c r="B4698" s="58" t="s">
        <v>13731</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11885</v>
      </c>
    </row>
    <row r="4707" spans="1:2" x14ac:dyDescent="0.25">
      <c r="A4707" s="57">
        <v>31141802</v>
      </c>
      <c r="B4707" s="58" t="s">
        <v>4690</v>
      </c>
    </row>
    <row r="4708" spans="1:2" x14ac:dyDescent="0.25">
      <c r="A4708" s="57">
        <v>31151501</v>
      </c>
      <c r="B4708" s="58" t="s">
        <v>16306</v>
      </c>
    </row>
    <row r="4709" spans="1:2" x14ac:dyDescent="0.25">
      <c r="A4709" s="57">
        <v>31151502</v>
      </c>
      <c r="B4709" s="58" t="s">
        <v>8415</v>
      </c>
    </row>
    <row r="4710" spans="1:2" x14ac:dyDescent="0.25">
      <c r="A4710" s="57">
        <v>31151503</v>
      </c>
      <c r="B4710" s="58" t="s">
        <v>7617</v>
      </c>
    </row>
    <row r="4711" spans="1:2" x14ac:dyDescent="0.25">
      <c r="A4711" s="57">
        <v>31151504</v>
      </c>
      <c r="B4711" s="58" t="s">
        <v>6211</v>
      </c>
    </row>
    <row r="4712" spans="1:2" x14ac:dyDescent="0.25">
      <c r="A4712" s="57">
        <v>31151505</v>
      </c>
      <c r="B4712" s="58" t="s">
        <v>7590</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18708</v>
      </c>
    </row>
    <row r="4717" spans="1:2" x14ac:dyDescent="0.25">
      <c r="A4717" s="57">
        <v>31151601</v>
      </c>
      <c r="B4717" s="58" t="s">
        <v>4953</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11552</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5339</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9618</v>
      </c>
    </row>
    <row r="4731" spans="1:2" x14ac:dyDescent="0.25">
      <c r="A4731" s="57">
        <v>31151803</v>
      </c>
      <c r="B4731" s="58" t="s">
        <v>3014</v>
      </c>
    </row>
    <row r="4732" spans="1:2" x14ac:dyDescent="0.25">
      <c r="A4732" s="57">
        <v>31151804</v>
      </c>
      <c r="B4732" s="58" t="s">
        <v>17097</v>
      </c>
    </row>
    <row r="4733" spans="1:2" x14ac:dyDescent="0.25">
      <c r="A4733" s="57">
        <v>31151901</v>
      </c>
      <c r="B4733" s="58" t="s">
        <v>8628</v>
      </c>
    </row>
    <row r="4734" spans="1:2" x14ac:dyDescent="0.25">
      <c r="A4734" s="57">
        <v>31151902</v>
      </c>
      <c r="B4734" s="58" t="s">
        <v>4807</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7706</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14243</v>
      </c>
    </row>
    <row r="4761" spans="1:2" x14ac:dyDescent="0.25">
      <c r="A4761" s="57">
        <v>31161605</v>
      </c>
      <c r="B4761" s="58" t="s">
        <v>11007</v>
      </c>
    </row>
    <row r="4762" spans="1:2" x14ac:dyDescent="0.25">
      <c r="A4762" s="57">
        <v>31161606</v>
      </c>
      <c r="B4762" s="58" t="s">
        <v>14938</v>
      </c>
    </row>
    <row r="4763" spans="1:2" x14ac:dyDescent="0.25">
      <c r="A4763" s="57">
        <v>31161607</v>
      </c>
      <c r="B4763" s="58" t="s">
        <v>2400</v>
      </c>
    </row>
    <row r="4764" spans="1:2" x14ac:dyDescent="0.25">
      <c r="A4764" s="57">
        <v>31161608</v>
      </c>
      <c r="B4764" s="58" t="s">
        <v>13657</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16846</v>
      </c>
    </row>
    <row r="4769" spans="1:2" x14ac:dyDescent="0.25">
      <c r="A4769" s="57">
        <v>31161613</v>
      </c>
      <c r="B4769" s="58" t="s">
        <v>4970</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5388</v>
      </c>
    </row>
    <row r="4777" spans="1:2" x14ac:dyDescent="0.25">
      <c r="A4777" s="57">
        <v>31161701</v>
      </c>
      <c r="B4777" s="58" t="s">
        <v>16143</v>
      </c>
    </row>
    <row r="4778" spans="1:2" x14ac:dyDescent="0.25">
      <c r="A4778" s="57">
        <v>31161702</v>
      </c>
      <c r="B4778" s="58" t="s">
        <v>8292</v>
      </c>
    </row>
    <row r="4779" spans="1:2" x14ac:dyDescent="0.25">
      <c r="A4779" s="57">
        <v>31161703</v>
      </c>
      <c r="B4779" s="58" t="s">
        <v>7881</v>
      </c>
    </row>
    <row r="4780" spans="1:2" x14ac:dyDescent="0.25">
      <c r="A4780" s="57">
        <v>31161704</v>
      </c>
      <c r="B4780" s="58" t="s">
        <v>13735</v>
      </c>
    </row>
    <row r="4781" spans="1:2" x14ac:dyDescent="0.25">
      <c r="A4781" s="57">
        <v>31161705</v>
      </c>
      <c r="B4781" s="58" t="s">
        <v>16310</v>
      </c>
    </row>
    <row r="4782" spans="1:2" x14ac:dyDescent="0.25">
      <c r="A4782" s="57">
        <v>31161706</v>
      </c>
      <c r="B4782" s="58" t="s">
        <v>15121</v>
      </c>
    </row>
    <row r="4783" spans="1:2" x14ac:dyDescent="0.25">
      <c r="A4783" s="57">
        <v>31161707</v>
      </c>
      <c r="B4783" s="58" t="s">
        <v>15198</v>
      </c>
    </row>
    <row r="4784" spans="1:2" x14ac:dyDescent="0.25">
      <c r="A4784" s="57">
        <v>31161708</v>
      </c>
      <c r="B4784" s="58" t="s">
        <v>7726</v>
      </c>
    </row>
    <row r="4785" spans="1:2" x14ac:dyDescent="0.25">
      <c r="A4785" s="57">
        <v>31161709</v>
      </c>
      <c r="B4785" s="58" t="s">
        <v>2201</v>
      </c>
    </row>
    <row r="4786" spans="1:2" x14ac:dyDescent="0.25">
      <c r="A4786" s="57">
        <v>31161710</v>
      </c>
      <c r="B4786" s="58" t="s">
        <v>7638</v>
      </c>
    </row>
    <row r="4787" spans="1:2" x14ac:dyDescent="0.25">
      <c r="A4787" s="57">
        <v>31161711</v>
      </c>
      <c r="B4787" s="58" t="s">
        <v>14875</v>
      </c>
    </row>
    <row r="4788" spans="1:2" x14ac:dyDescent="0.25">
      <c r="A4788" s="57">
        <v>31161712</v>
      </c>
      <c r="B4788" s="58" t="s">
        <v>7282</v>
      </c>
    </row>
    <row r="4789" spans="1:2" x14ac:dyDescent="0.25">
      <c r="A4789" s="57">
        <v>31161713</v>
      </c>
      <c r="B4789" s="58" t="s">
        <v>7267</v>
      </c>
    </row>
    <row r="4790" spans="1:2" x14ac:dyDescent="0.25">
      <c r="A4790" s="57">
        <v>31161714</v>
      </c>
      <c r="B4790" s="58" t="s">
        <v>5748</v>
      </c>
    </row>
    <row r="4791" spans="1:2" x14ac:dyDescent="0.25">
      <c r="A4791" s="57">
        <v>31161716</v>
      </c>
      <c r="B4791" s="58" t="s">
        <v>198</v>
      </c>
    </row>
    <row r="4792" spans="1:2" x14ac:dyDescent="0.25">
      <c r="A4792" s="57">
        <v>31161717</v>
      </c>
      <c r="B4792" s="58" t="s">
        <v>11463</v>
      </c>
    </row>
    <row r="4793" spans="1:2" x14ac:dyDescent="0.25">
      <c r="A4793" s="57">
        <v>31161718</v>
      </c>
      <c r="B4793" s="58" t="s">
        <v>5037</v>
      </c>
    </row>
    <row r="4794" spans="1:2" x14ac:dyDescent="0.25">
      <c r="A4794" s="57">
        <v>31161719</v>
      </c>
      <c r="B4794" s="58" t="s">
        <v>14860</v>
      </c>
    </row>
    <row r="4795" spans="1:2" x14ac:dyDescent="0.25">
      <c r="A4795" s="57">
        <v>31161720</v>
      </c>
      <c r="B4795" s="58" t="s">
        <v>7608</v>
      </c>
    </row>
    <row r="4796" spans="1:2" x14ac:dyDescent="0.25">
      <c r="A4796" s="57">
        <v>31161721</v>
      </c>
      <c r="B4796" s="58" t="s">
        <v>5096</v>
      </c>
    </row>
    <row r="4797" spans="1:2" x14ac:dyDescent="0.25">
      <c r="A4797" s="57">
        <v>31161722</v>
      </c>
      <c r="B4797" s="58" t="s">
        <v>9447</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10339</v>
      </c>
    </row>
    <row r="4802" spans="1:2" x14ac:dyDescent="0.25">
      <c r="A4802" s="57">
        <v>31161727</v>
      </c>
      <c r="B4802" s="58" t="s">
        <v>2981</v>
      </c>
    </row>
    <row r="4803" spans="1:2" x14ac:dyDescent="0.25">
      <c r="A4803" s="57">
        <v>31161728</v>
      </c>
      <c r="B4803" s="58" t="s">
        <v>9452</v>
      </c>
    </row>
    <row r="4804" spans="1:2" x14ac:dyDescent="0.25">
      <c r="A4804" s="57">
        <v>31161729</v>
      </c>
      <c r="B4804" s="58" t="s">
        <v>5425</v>
      </c>
    </row>
    <row r="4805" spans="1:2" x14ac:dyDescent="0.25">
      <c r="A4805" s="57">
        <v>31161730</v>
      </c>
      <c r="B4805" s="58" t="s">
        <v>17943</v>
      </c>
    </row>
    <row r="4806" spans="1:2" x14ac:dyDescent="0.25">
      <c r="A4806" s="57">
        <v>31161731</v>
      </c>
      <c r="B4806" s="58" t="s">
        <v>13921</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11816</v>
      </c>
    </row>
    <row r="4813" spans="1:2" x14ac:dyDescent="0.25">
      <c r="A4813" s="57">
        <v>31161807</v>
      </c>
      <c r="B4813" s="58" t="s">
        <v>4261</v>
      </c>
    </row>
    <row r="4814" spans="1:2" x14ac:dyDescent="0.25">
      <c r="A4814" s="57">
        <v>31161808</v>
      </c>
      <c r="B4814" s="58" t="s">
        <v>6502</v>
      </c>
    </row>
    <row r="4815" spans="1:2" x14ac:dyDescent="0.25">
      <c r="A4815" s="57">
        <v>31161809</v>
      </c>
      <c r="B4815" s="58" t="s">
        <v>7603</v>
      </c>
    </row>
    <row r="4816" spans="1:2" x14ac:dyDescent="0.25">
      <c r="A4816" s="57">
        <v>31161810</v>
      </c>
      <c r="B4816" s="58" t="s">
        <v>8194</v>
      </c>
    </row>
    <row r="4817" spans="1:2" x14ac:dyDescent="0.25">
      <c r="A4817" s="57">
        <v>31161811</v>
      </c>
      <c r="B4817" s="58" t="s">
        <v>18684</v>
      </c>
    </row>
    <row r="4818" spans="1:2" x14ac:dyDescent="0.25">
      <c r="A4818" s="57">
        <v>31161812</v>
      </c>
      <c r="B4818" s="58" t="s">
        <v>4214</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8310</v>
      </c>
    </row>
    <row r="4823" spans="1:2" x14ac:dyDescent="0.25">
      <c r="A4823" s="57">
        <v>31161817</v>
      </c>
      <c r="B4823" s="58" t="s">
        <v>9333</v>
      </c>
    </row>
    <row r="4824" spans="1:2" x14ac:dyDescent="0.25">
      <c r="A4824" s="57">
        <v>31161818</v>
      </c>
      <c r="B4824" s="58" t="s">
        <v>18800</v>
      </c>
    </row>
    <row r="4825" spans="1:2" x14ac:dyDescent="0.25">
      <c r="A4825" s="57">
        <v>31161819</v>
      </c>
      <c r="B4825" s="58" t="s">
        <v>10766</v>
      </c>
    </row>
    <row r="4826" spans="1:2" x14ac:dyDescent="0.25">
      <c r="A4826" s="57">
        <v>31161820</v>
      </c>
      <c r="B4826" s="58" t="s">
        <v>4216</v>
      </c>
    </row>
    <row r="4827" spans="1:2" x14ac:dyDescent="0.25">
      <c r="A4827" s="57">
        <v>31161901</v>
      </c>
      <c r="B4827" s="58" t="s">
        <v>2916</v>
      </c>
    </row>
    <row r="4828" spans="1:2" x14ac:dyDescent="0.25">
      <c r="A4828" s="57">
        <v>31161902</v>
      </c>
      <c r="B4828" s="58" t="s">
        <v>12384</v>
      </c>
    </row>
    <row r="4829" spans="1:2" x14ac:dyDescent="0.25">
      <c r="A4829" s="57">
        <v>31161903</v>
      </c>
      <c r="B4829" s="58" t="s">
        <v>8579</v>
      </c>
    </row>
    <row r="4830" spans="1:2" x14ac:dyDescent="0.25">
      <c r="A4830" s="57">
        <v>31161904</v>
      </c>
      <c r="B4830" s="58" t="s">
        <v>8989</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13094</v>
      </c>
    </row>
    <row r="4840" spans="1:2" x14ac:dyDescent="0.25">
      <c r="A4840" s="57">
        <v>31162006</v>
      </c>
      <c r="B4840" s="58" t="s">
        <v>16892</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6615</v>
      </c>
    </row>
    <row r="4845" spans="1:2" x14ac:dyDescent="0.25">
      <c r="A4845" s="57">
        <v>31162103</v>
      </c>
      <c r="B4845" s="58" t="s">
        <v>6070</v>
      </c>
    </row>
    <row r="4846" spans="1:2" x14ac:dyDescent="0.25">
      <c r="A4846" s="57">
        <v>31162104</v>
      </c>
      <c r="B4846" s="58" t="s">
        <v>15476</v>
      </c>
    </row>
    <row r="4847" spans="1:2" x14ac:dyDescent="0.25">
      <c r="A4847" s="57">
        <v>31162105</v>
      </c>
      <c r="B4847" s="58" t="s">
        <v>5822</v>
      </c>
    </row>
    <row r="4848" spans="1:2" x14ac:dyDescent="0.25">
      <c r="A4848" s="57">
        <v>31162106</v>
      </c>
      <c r="B4848" s="58" t="s">
        <v>1452</v>
      </c>
    </row>
    <row r="4849" spans="1:2" x14ac:dyDescent="0.25">
      <c r="A4849" s="57">
        <v>31162107</v>
      </c>
      <c r="B4849" s="58" t="s">
        <v>17959</v>
      </c>
    </row>
    <row r="4850" spans="1:2" x14ac:dyDescent="0.25">
      <c r="A4850" s="57">
        <v>31162108</v>
      </c>
      <c r="B4850" s="58" t="s">
        <v>7987</v>
      </c>
    </row>
    <row r="4851" spans="1:2" x14ac:dyDescent="0.25">
      <c r="A4851" s="57">
        <v>31162201</v>
      </c>
      <c r="B4851" s="58" t="s">
        <v>17800</v>
      </c>
    </row>
    <row r="4852" spans="1:2" x14ac:dyDescent="0.25">
      <c r="A4852" s="57">
        <v>31162202</v>
      </c>
      <c r="B4852" s="58" t="s">
        <v>10198</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10506</v>
      </c>
    </row>
    <row r="4866" spans="1:2" x14ac:dyDescent="0.25">
      <c r="A4866" s="57">
        <v>31162307</v>
      </c>
      <c r="B4866" s="58" t="s">
        <v>10248</v>
      </c>
    </row>
    <row r="4867" spans="1:2" x14ac:dyDescent="0.25">
      <c r="A4867" s="57">
        <v>31162308</v>
      </c>
      <c r="B4867" s="58" t="s">
        <v>4071</v>
      </c>
    </row>
    <row r="4868" spans="1:2" x14ac:dyDescent="0.25">
      <c r="A4868" s="57">
        <v>31162309</v>
      </c>
      <c r="B4868" s="58" t="s">
        <v>7959</v>
      </c>
    </row>
    <row r="4869" spans="1:2" x14ac:dyDescent="0.25">
      <c r="A4869" s="57">
        <v>31162310</v>
      </c>
      <c r="B4869" s="58" t="s">
        <v>18026</v>
      </c>
    </row>
    <row r="4870" spans="1:2" x14ac:dyDescent="0.25">
      <c r="A4870" s="57">
        <v>31162311</v>
      </c>
      <c r="B4870" s="58" t="s">
        <v>12975</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13870</v>
      </c>
    </row>
    <row r="4878" spans="1:2" x14ac:dyDescent="0.25">
      <c r="A4878" s="57">
        <v>31162406</v>
      </c>
      <c r="B4878" s="58" t="s">
        <v>12530</v>
      </c>
    </row>
    <row r="4879" spans="1:2" x14ac:dyDescent="0.25">
      <c r="A4879" s="57">
        <v>31162407</v>
      </c>
      <c r="B4879" s="58" t="s">
        <v>14854</v>
      </c>
    </row>
    <row r="4880" spans="1:2" x14ac:dyDescent="0.25">
      <c r="A4880" s="57">
        <v>31162409</v>
      </c>
      <c r="B4880" s="58" t="s">
        <v>9883</v>
      </c>
    </row>
    <row r="4881" spans="1:2" x14ac:dyDescent="0.25">
      <c r="A4881" s="57">
        <v>31162410</v>
      </c>
      <c r="B4881" s="58" t="s">
        <v>5029</v>
      </c>
    </row>
    <row r="4882" spans="1:2" x14ac:dyDescent="0.25">
      <c r="A4882" s="57">
        <v>31162411</v>
      </c>
      <c r="B4882" s="58" t="s">
        <v>5433</v>
      </c>
    </row>
    <row r="4883" spans="1:2" x14ac:dyDescent="0.25">
      <c r="A4883" s="57">
        <v>31162412</v>
      </c>
      <c r="B4883" s="58" t="s">
        <v>780</v>
      </c>
    </row>
    <row r="4884" spans="1:2" x14ac:dyDescent="0.25">
      <c r="A4884" s="57">
        <v>31162413</v>
      </c>
      <c r="B4884" s="58" t="s">
        <v>3758</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11608</v>
      </c>
    </row>
    <row r="4889" spans="1:2" x14ac:dyDescent="0.25">
      <c r="A4889" s="57">
        <v>31162418</v>
      </c>
      <c r="B4889" s="58" t="s">
        <v>14693</v>
      </c>
    </row>
    <row r="4890" spans="1:2" x14ac:dyDescent="0.25">
      <c r="A4890" s="57">
        <v>31162501</v>
      </c>
      <c r="B4890" s="58" t="s">
        <v>4703</v>
      </c>
    </row>
    <row r="4891" spans="1:2" x14ac:dyDescent="0.25">
      <c r="A4891" s="57">
        <v>31162502</v>
      </c>
      <c r="B4891" s="58" t="s">
        <v>5258</v>
      </c>
    </row>
    <row r="4892" spans="1:2" x14ac:dyDescent="0.25">
      <c r="A4892" s="57">
        <v>31162503</v>
      </c>
      <c r="B4892" s="58" t="s">
        <v>11139</v>
      </c>
    </row>
    <row r="4893" spans="1:2" x14ac:dyDescent="0.25">
      <c r="A4893" s="57">
        <v>31162504</v>
      </c>
      <c r="B4893" s="58" t="s">
        <v>15480</v>
      </c>
    </row>
    <row r="4894" spans="1:2" x14ac:dyDescent="0.25">
      <c r="A4894" s="57">
        <v>31162505</v>
      </c>
      <c r="B4894" s="58" t="s">
        <v>12567</v>
      </c>
    </row>
    <row r="4895" spans="1:2" x14ac:dyDescent="0.25">
      <c r="A4895" s="57">
        <v>31162506</v>
      </c>
      <c r="B4895" s="58" t="s">
        <v>8757</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13402</v>
      </c>
    </row>
    <row r="4906" spans="1:2" x14ac:dyDescent="0.25">
      <c r="A4906" s="57">
        <v>31162610</v>
      </c>
      <c r="B4906" s="58" t="s">
        <v>13207</v>
      </c>
    </row>
    <row r="4907" spans="1:2" x14ac:dyDescent="0.25">
      <c r="A4907" s="57">
        <v>31162611</v>
      </c>
      <c r="B4907" s="58" t="s">
        <v>17698</v>
      </c>
    </row>
    <row r="4908" spans="1:2" x14ac:dyDescent="0.25">
      <c r="A4908" s="57">
        <v>31162701</v>
      </c>
      <c r="B4908" s="58" t="s">
        <v>8707</v>
      </c>
    </row>
    <row r="4909" spans="1:2" x14ac:dyDescent="0.25">
      <c r="A4909" s="57">
        <v>31162702</v>
      </c>
      <c r="B4909" s="58" t="s">
        <v>7052</v>
      </c>
    </row>
    <row r="4910" spans="1:2" x14ac:dyDescent="0.25">
      <c r="A4910" s="57">
        <v>31162703</v>
      </c>
      <c r="B4910" s="58" t="s">
        <v>11661</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4392</v>
      </c>
    </row>
    <row r="4919" spans="1:2" x14ac:dyDescent="0.25">
      <c r="A4919" s="57">
        <v>31162808</v>
      </c>
      <c r="B4919" s="58" t="s">
        <v>7571</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8278</v>
      </c>
    </row>
    <row r="4924" spans="1:2" x14ac:dyDescent="0.25">
      <c r="A4924" s="57">
        <v>31162902</v>
      </c>
      <c r="B4924" s="58" t="s">
        <v>9936</v>
      </c>
    </row>
    <row r="4925" spans="1:2" x14ac:dyDescent="0.25">
      <c r="A4925" s="57">
        <v>31162903</v>
      </c>
      <c r="B4925" s="58" t="s">
        <v>14997</v>
      </c>
    </row>
    <row r="4926" spans="1:2" x14ac:dyDescent="0.25">
      <c r="A4926" s="57">
        <v>31162904</v>
      </c>
      <c r="B4926" s="58" t="s">
        <v>4596</v>
      </c>
    </row>
    <row r="4927" spans="1:2" x14ac:dyDescent="0.25">
      <c r="A4927" s="57">
        <v>31162905</v>
      </c>
      <c r="B4927" s="58" t="s">
        <v>17893</v>
      </c>
    </row>
    <row r="4928" spans="1:2" x14ac:dyDescent="0.25">
      <c r="A4928" s="57">
        <v>31162906</v>
      </c>
      <c r="B4928" s="58" t="s">
        <v>15669</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3804</v>
      </c>
    </row>
    <row r="4935" spans="1:2" x14ac:dyDescent="0.25">
      <c r="A4935" s="57">
        <v>31163102</v>
      </c>
      <c r="B4935" s="58" t="s">
        <v>5321</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5963</v>
      </c>
    </row>
    <row r="4943" spans="1:2" x14ac:dyDescent="0.25">
      <c r="A4943" s="57">
        <v>31163208</v>
      </c>
      <c r="B4943" s="58" t="s">
        <v>7864</v>
      </c>
    </row>
    <row r="4944" spans="1:2" x14ac:dyDescent="0.25">
      <c r="A4944" s="57">
        <v>31163209</v>
      </c>
      <c r="B4944" s="58" t="s">
        <v>12847</v>
      </c>
    </row>
    <row r="4945" spans="1:2" x14ac:dyDescent="0.25">
      <c r="A4945" s="57">
        <v>31163210</v>
      </c>
      <c r="B4945" s="58" t="s">
        <v>8823</v>
      </c>
    </row>
    <row r="4946" spans="1:2" x14ac:dyDescent="0.25">
      <c r="A4946" s="57">
        <v>31163211</v>
      </c>
      <c r="B4946" s="58" t="s">
        <v>5971</v>
      </c>
    </row>
    <row r="4947" spans="1:2" x14ac:dyDescent="0.25">
      <c r="A4947" s="57">
        <v>31163212</v>
      </c>
      <c r="B4947" s="58" t="s">
        <v>16366</v>
      </c>
    </row>
    <row r="4948" spans="1:2" x14ac:dyDescent="0.25">
      <c r="A4948" s="57">
        <v>31163213</v>
      </c>
      <c r="B4948" s="58" t="s">
        <v>11903</v>
      </c>
    </row>
    <row r="4949" spans="1:2" x14ac:dyDescent="0.25">
      <c r="A4949" s="57">
        <v>31163214</v>
      </c>
      <c r="B4949" s="58" t="s">
        <v>13181</v>
      </c>
    </row>
    <row r="4950" spans="1:2" x14ac:dyDescent="0.25">
      <c r="A4950" s="57">
        <v>31163215</v>
      </c>
      <c r="B4950" s="58" t="s">
        <v>5029</v>
      </c>
    </row>
    <row r="4951" spans="1:2" x14ac:dyDescent="0.25">
      <c r="A4951" s="57">
        <v>31163301</v>
      </c>
      <c r="B4951" s="58" t="s">
        <v>4393</v>
      </c>
    </row>
    <row r="4952" spans="1:2" x14ac:dyDescent="0.25">
      <c r="A4952" s="57">
        <v>31171501</v>
      </c>
      <c r="B4952" s="58" t="s">
        <v>17535</v>
      </c>
    </row>
    <row r="4953" spans="1:2" x14ac:dyDescent="0.25">
      <c r="A4953" s="57">
        <v>31171502</v>
      </c>
      <c r="B4953" s="58" t="s">
        <v>1610</v>
      </c>
    </row>
    <row r="4954" spans="1:2" x14ac:dyDescent="0.25">
      <c r="A4954" s="57">
        <v>31171503</v>
      </c>
      <c r="B4954" s="58" t="s">
        <v>7618</v>
      </c>
    </row>
    <row r="4955" spans="1:2" x14ac:dyDescent="0.25">
      <c r="A4955" s="57">
        <v>31171504</v>
      </c>
      <c r="B4955" s="58" t="s">
        <v>10792</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10562</v>
      </c>
    </row>
    <row r="4961" spans="1:2" x14ac:dyDescent="0.25">
      <c r="A4961" s="57">
        <v>31171510</v>
      </c>
      <c r="B4961" s="58" t="s">
        <v>7426</v>
      </c>
    </row>
    <row r="4962" spans="1:2" x14ac:dyDescent="0.25">
      <c r="A4962" s="57">
        <v>31171511</v>
      </c>
      <c r="B4962" s="58" t="s">
        <v>12255</v>
      </c>
    </row>
    <row r="4963" spans="1:2" x14ac:dyDescent="0.25">
      <c r="A4963" s="57">
        <v>31171512</v>
      </c>
      <c r="B4963" s="58" t="s">
        <v>15865</v>
      </c>
    </row>
    <row r="4964" spans="1:2" x14ac:dyDescent="0.25">
      <c r="A4964" s="57">
        <v>31171513</v>
      </c>
      <c r="B4964" s="58" t="s">
        <v>14003</v>
      </c>
    </row>
    <row r="4965" spans="1:2" x14ac:dyDescent="0.25">
      <c r="A4965" s="57">
        <v>31171515</v>
      </c>
      <c r="B4965" s="58" t="s">
        <v>9420</v>
      </c>
    </row>
    <row r="4966" spans="1:2" x14ac:dyDescent="0.25">
      <c r="A4966" s="57">
        <v>31171516</v>
      </c>
      <c r="B4966" s="58" t="s">
        <v>9097</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13441</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13999</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8244</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9988</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9267</v>
      </c>
    </row>
    <row r="5001" spans="1:2" x14ac:dyDescent="0.25">
      <c r="A5001" s="57">
        <v>31181502</v>
      </c>
      <c r="B5001" s="58" t="s">
        <v>12541</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12340</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11873</v>
      </c>
    </row>
    <row r="5011" spans="1:2" x14ac:dyDescent="0.25">
      <c r="A5011" s="57">
        <v>31181512</v>
      </c>
      <c r="B5011" s="58" t="s">
        <v>2187</v>
      </c>
    </row>
    <row r="5012" spans="1:2" x14ac:dyDescent="0.25">
      <c r="A5012" s="57">
        <v>31181601</v>
      </c>
      <c r="B5012" s="58" t="s">
        <v>8643</v>
      </c>
    </row>
    <row r="5013" spans="1:2" x14ac:dyDescent="0.25">
      <c r="A5013" s="57">
        <v>31181602</v>
      </c>
      <c r="B5013" s="58" t="s">
        <v>12654</v>
      </c>
    </row>
    <row r="5014" spans="1:2" x14ac:dyDescent="0.25">
      <c r="A5014" s="57">
        <v>31181603</v>
      </c>
      <c r="B5014" s="58" t="s">
        <v>7180</v>
      </c>
    </row>
    <row r="5015" spans="1:2" x14ac:dyDescent="0.25">
      <c r="A5015" s="57">
        <v>31181604</v>
      </c>
      <c r="B5015" s="58" t="s">
        <v>11660</v>
      </c>
    </row>
    <row r="5016" spans="1:2" x14ac:dyDescent="0.25">
      <c r="A5016" s="57">
        <v>31181605</v>
      </c>
      <c r="B5016" s="58" t="s">
        <v>15583</v>
      </c>
    </row>
    <row r="5017" spans="1:2" x14ac:dyDescent="0.25">
      <c r="A5017" s="57">
        <v>31181606</v>
      </c>
      <c r="B5017" s="58" t="s">
        <v>4014</v>
      </c>
    </row>
    <row r="5018" spans="1:2" x14ac:dyDescent="0.25">
      <c r="A5018" s="57">
        <v>31181607</v>
      </c>
      <c r="B5018" s="58" t="s">
        <v>14501</v>
      </c>
    </row>
    <row r="5019" spans="1:2" x14ac:dyDescent="0.25">
      <c r="A5019" s="57">
        <v>31181701</v>
      </c>
      <c r="B5019" s="58" t="s">
        <v>8049</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14906</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4574</v>
      </c>
    </row>
    <row r="5032" spans="1:2" x14ac:dyDescent="0.25">
      <c r="A5032" s="57">
        <v>31191512</v>
      </c>
      <c r="B5032" s="58" t="s">
        <v>11478</v>
      </c>
    </row>
    <row r="5033" spans="1:2" x14ac:dyDescent="0.25">
      <c r="A5033" s="57">
        <v>31191513</v>
      </c>
      <c r="B5033" s="58" t="s">
        <v>13272</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8638</v>
      </c>
    </row>
    <row r="5039" spans="1:2" x14ac:dyDescent="0.25">
      <c r="A5039" s="57">
        <v>31191519</v>
      </c>
      <c r="B5039" s="58" t="s">
        <v>11776</v>
      </c>
    </row>
    <row r="5040" spans="1:2" x14ac:dyDescent="0.25">
      <c r="A5040" s="57">
        <v>31191601</v>
      </c>
      <c r="B5040" s="58" t="s">
        <v>6551</v>
      </c>
    </row>
    <row r="5041" spans="1:2" x14ac:dyDescent="0.25">
      <c r="A5041" s="57">
        <v>31191602</v>
      </c>
      <c r="B5041" s="58" t="s">
        <v>8434</v>
      </c>
    </row>
    <row r="5042" spans="1:2" x14ac:dyDescent="0.25">
      <c r="A5042" s="57">
        <v>31191603</v>
      </c>
      <c r="B5042" s="58" t="s">
        <v>2496</v>
      </c>
    </row>
    <row r="5043" spans="1:2" x14ac:dyDescent="0.25">
      <c r="A5043" s="57">
        <v>31201501</v>
      </c>
      <c r="B5043" s="58" t="s">
        <v>17517</v>
      </c>
    </row>
    <row r="5044" spans="1:2" x14ac:dyDescent="0.25">
      <c r="A5044" s="57">
        <v>31201502</v>
      </c>
      <c r="B5044" s="58" t="s">
        <v>12254</v>
      </c>
    </row>
    <row r="5045" spans="1:2" x14ac:dyDescent="0.25">
      <c r="A5045" s="57">
        <v>31201503</v>
      </c>
      <c r="B5045" s="58" t="s">
        <v>14990</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7906</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6799</v>
      </c>
    </row>
    <row r="5057" spans="1:2" x14ac:dyDescent="0.25">
      <c r="A5057" s="57">
        <v>31201515</v>
      </c>
      <c r="B5057" s="58" t="s">
        <v>13388</v>
      </c>
    </row>
    <row r="5058" spans="1:2" x14ac:dyDescent="0.25">
      <c r="A5058" s="57">
        <v>31201516</v>
      </c>
      <c r="B5058" s="58" t="s">
        <v>10946</v>
      </c>
    </row>
    <row r="5059" spans="1:2" x14ac:dyDescent="0.25">
      <c r="A5059" s="57">
        <v>31201517</v>
      </c>
      <c r="B5059" s="58" t="s">
        <v>10735</v>
      </c>
    </row>
    <row r="5060" spans="1:2" x14ac:dyDescent="0.25">
      <c r="A5060" s="57">
        <v>31201518</v>
      </c>
      <c r="B5060" s="58" t="s">
        <v>7633</v>
      </c>
    </row>
    <row r="5061" spans="1:2" x14ac:dyDescent="0.25">
      <c r="A5061" s="57">
        <v>31201519</v>
      </c>
      <c r="B5061" s="58" t="s">
        <v>3105</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4109</v>
      </c>
    </row>
    <row r="5067" spans="1:2" x14ac:dyDescent="0.25">
      <c r="A5067" s="57">
        <v>31201525</v>
      </c>
      <c r="B5067" s="58" t="s">
        <v>11765</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5457</v>
      </c>
    </row>
    <row r="5074" spans="1:2" x14ac:dyDescent="0.25">
      <c r="A5074" s="57">
        <v>31201604</v>
      </c>
      <c r="B5074" s="58" t="s">
        <v>12912</v>
      </c>
    </row>
    <row r="5075" spans="1:2" x14ac:dyDescent="0.25">
      <c r="A5075" s="57">
        <v>31201605</v>
      </c>
      <c r="B5075" s="58" t="s">
        <v>5265</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10765</v>
      </c>
    </row>
    <row r="5083" spans="1:2" x14ac:dyDescent="0.25">
      <c r="A5083" s="57">
        <v>31201613</v>
      </c>
      <c r="B5083" s="58" t="s">
        <v>15133</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16384</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14245</v>
      </c>
    </row>
    <row r="5092" spans="1:2" x14ac:dyDescent="0.25">
      <c r="A5092" s="57">
        <v>31211505</v>
      </c>
      <c r="B5092" s="58" t="s">
        <v>4281</v>
      </c>
    </row>
    <row r="5093" spans="1:2" x14ac:dyDescent="0.25">
      <c r="A5093" s="57">
        <v>31211506</v>
      </c>
      <c r="B5093" s="58" t="s">
        <v>8854</v>
      </c>
    </row>
    <row r="5094" spans="1:2" x14ac:dyDescent="0.25">
      <c r="A5094" s="57">
        <v>31211507</v>
      </c>
      <c r="B5094" s="58" t="s">
        <v>4702</v>
      </c>
    </row>
    <row r="5095" spans="1:2" x14ac:dyDescent="0.25">
      <c r="A5095" s="57">
        <v>31211508</v>
      </c>
      <c r="B5095" s="58" t="s">
        <v>11171</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12827</v>
      </c>
    </row>
    <row r="5104" spans="1:2" x14ac:dyDescent="0.25">
      <c r="A5104" s="57">
        <v>31211605</v>
      </c>
      <c r="B5104" s="58" t="s">
        <v>5563</v>
      </c>
    </row>
    <row r="5105" spans="1:2" x14ac:dyDescent="0.25">
      <c r="A5105" s="57">
        <v>31211606</v>
      </c>
      <c r="B5105" s="58" t="s">
        <v>14561</v>
      </c>
    </row>
    <row r="5106" spans="1:2" x14ac:dyDescent="0.25">
      <c r="A5106" s="57">
        <v>31211701</v>
      </c>
      <c r="B5106" s="58" t="s">
        <v>11721</v>
      </c>
    </row>
    <row r="5107" spans="1:2" x14ac:dyDescent="0.25">
      <c r="A5107" s="57">
        <v>31211702</v>
      </c>
      <c r="B5107" s="58" t="s">
        <v>18672</v>
      </c>
    </row>
    <row r="5108" spans="1:2" x14ac:dyDescent="0.25">
      <c r="A5108" s="57">
        <v>31211703</v>
      </c>
      <c r="B5108" s="58" t="s">
        <v>11442</v>
      </c>
    </row>
    <row r="5109" spans="1:2" x14ac:dyDescent="0.25">
      <c r="A5109" s="57">
        <v>31211704</v>
      </c>
      <c r="B5109" s="58" t="s">
        <v>9545</v>
      </c>
    </row>
    <row r="5110" spans="1:2" x14ac:dyDescent="0.25">
      <c r="A5110" s="57">
        <v>31211705</v>
      </c>
      <c r="B5110" s="58" t="s">
        <v>15604</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5475</v>
      </c>
    </row>
    <row r="5115" spans="1:2" x14ac:dyDescent="0.25">
      <c r="A5115" s="57">
        <v>31211802</v>
      </c>
      <c r="B5115" s="58" t="s">
        <v>14305</v>
      </c>
    </row>
    <row r="5116" spans="1:2" x14ac:dyDescent="0.25">
      <c r="A5116" s="57">
        <v>31211803</v>
      </c>
      <c r="B5116" s="58" t="s">
        <v>13941</v>
      </c>
    </row>
    <row r="5117" spans="1:2" x14ac:dyDescent="0.25">
      <c r="A5117" s="57">
        <v>31211901</v>
      </c>
      <c r="B5117" s="58" t="s">
        <v>11401</v>
      </c>
    </row>
    <row r="5118" spans="1:2" x14ac:dyDescent="0.25">
      <c r="A5118" s="57">
        <v>31211902</v>
      </c>
      <c r="B5118" s="58" t="s">
        <v>9183</v>
      </c>
    </row>
    <row r="5119" spans="1:2" x14ac:dyDescent="0.25">
      <c r="A5119" s="57">
        <v>31211903</v>
      </c>
      <c r="B5119" s="58" t="s">
        <v>14012</v>
      </c>
    </row>
    <row r="5120" spans="1:2" x14ac:dyDescent="0.25">
      <c r="A5120" s="57">
        <v>31211904</v>
      </c>
      <c r="B5120" s="58" t="s">
        <v>16355</v>
      </c>
    </row>
    <row r="5121" spans="1:2" x14ac:dyDescent="0.25">
      <c r="A5121" s="57">
        <v>31211905</v>
      </c>
      <c r="B5121" s="58" t="s">
        <v>4267</v>
      </c>
    </row>
    <row r="5122" spans="1:2" x14ac:dyDescent="0.25">
      <c r="A5122" s="57">
        <v>31211906</v>
      </c>
      <c r="B5122" s="58" t="s">
        <v>10527</v>
      </c>
    </row>
    <row r="5123" spans="1:2" x14ac:dyDescent="0.25">
      <c r="A5123" s="57">
        <v>31211908</v>
      </c>
      <c r="B5123" s="58" t="s">
        <v>10733</v>
      </c>
    </row>
    <row r="5124" spans="1:2" x14ac:dyDescent="0.25">
      <c r="A5124" s="57">
        <v>31211909</v>
      </c>
      <c r="B5124" s="58" t="s">
        <v>6923</v>
      </c>
    </row>
    <row r="5125" spans="1:2" x14ac:dyDescent="0.25">
      <c r="A5125" s="57">
        <v>31211910</v>
      </c>
      <c r="B5125" s="58" t="s">
        <v>9245</v>
      </c>
    </row>
    <row r="5126" spans="1:2" x14ac:dyDescent="0.25">
      <c r="A5126" s="57">
        <v>31211912</v>
      </c>
      <c r="B5126" s="58" t="s">
        <v>15226</v>
      </c>
    </row>
    <row r="5127" spans="1:2" x14ac:dyDescent="0.25">
      <c r="A5127" s="57">
        <v>31211913</v>
      </c>
      <c r="B5127" s="58" t="s">
        <v>14908</v>
      </c>
    </row>
    <row r="5128" spans="1:2" x14ac:dyDescent="0.25">
      <c r="A5128" s="57">
        <v>31211914</v>
      </c>
      <c r="B5128" s="58" t="s">
        <v>1819</v>
      </c>
    </row>
    <row r="5129" spans="1:2" x14ac:dyDescent="0.25">
      <c r="A5129" s="57">
        <v>31211915</v>
      </c>
      <c r="B5129" s="58" t="s">
        <v>12005</v>
      </c>
    </row>
    <row r="5130" spans="1:2" x14ac:dyDescent="0.25">
      <c r="A5130" s="57">
        <v>31211916</v>
      </c>
      <c r="B5130" s="58" t="s">
        <v>15148</v>
      </c>
    </row>
    <row r="5131" spans="1:2" x14ac:dyDescent="0.25">
      <c r="A5131" s="57">
        <v>31211917</v>
      </c>
      <c r="B5131" s="58" t="s">
        <v>7496</v>
      </c>
    </row>
    <row r="5132" spans="1:2" x14ac:dyDescent="0.25">
      <c r="A5132" s="57">
        <v>31221601</v>
      </c>
      <c r="B5132" s="58" t="s">
        <v>18021</v>
      </c>
    </row>
    <row r="5133" spans="1:2" x14ac:dyDescent="0.25">
      <c r="A5133" s="57">
        <v>31221602</v>
      </c>
      <c r="B5133" s="58" t="s">
        <v>13728</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4556</v>
      </c>
    </row>
    <row r="5141" spans="1:2" x14ac:dyDescent="0.25">
      <c r="A5141" s="57">
        <v>31231107</v>
      </c>
      <c r="B5141" s="58" t="s">
        <v>1341</v>
      </c>
    </row>
    <row r="5142" spans="1:2" x14ac:dyDescent="0.25">
      <c r="A5142" s="57">
        <v>31231108</v>
      </c>
      <c r="B5142" s="58" t="s">
        <v>16190</v>
      </c>
    </row>
    <row r="5143" spans="1:2" x14ac:dyDescent="0.25">
      <c r="A5143" s="57">
        <v>31231109</v>
      </c>
      <c r="B5143" s="58" t="s">
        <v>12723</v>
      </c>
    </row>
    <row r="5144" spans="1:2" x14ac:dyDescent="0.25">
      <c r="A5144" s="57">
        <v>31231110</v>
      </c>
      <c r="B5144" s="58" t="s">
        <v>18673</v>
      </c>
    </row>
    <row r="5145" spans="1:2" x14ac:dyDescent="0.25">
      <c r="A5145" s="57">
        <v>31231111</v>
      </c>
      <c r="B5145" s="58" t="s">
        <v>5471</v>
      </c>
    </row>
    <row r="5146" spans="1:2" x14ac:dyDescent="0.25">
      <c r="A5146" s="57">
        <v>31231112</v>
      </c>
      <c r="B5146" s="58" t="s">
        <v>12545</v>
      </c>
    </row>
    <row r="5147" spans="1:2" x14ac:dyDescent="0.25">
      <c r="A5147" s="57">
        <v>31231113</v>
      </c>
      <c r="B5147" s="58" t="s">
        <v>11878</v>
      </c>
    </row>
    <row r="5148" spans="1:2" x14ac:dyDescent="0.25">
      <c r="A5148" s="57">
        <v>31231114</v>
      </c>
      <c r="B5148" s="58" t="s">
        <v>7354</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5501</v>
      </c>
    </row>
    <row r="5162" spans="1:2" x14ac:dyDescent="0.25">
      <c r="A5162" s="57">
        <v>31231209</v>
      </c>
      <c r="B5162" s="58" t="s">
        <v>18265</v>
      </c>
    </row>
    <row r="5163" spans="1:2" x14ac:dyDescent="0.25">
      <c r="A5163" s="57">
        <v>31231210</v>
      </c>
      <c r="B5163" s="58" t="s">
        <v>14697</v>
      </c>
    </row>
    <row r="5164" spans="1:2" x14ac:dyDescent="0.25">
      <c r="A5164" s="57">
        <v>31231211</v>
      </c>
      <c r="B5164" s="58" t="s">
        <v>16339</v>
      </c>
    </row>
    <row r="5165" spans="1:2" x14ac:dyDescent="0.25">
      <c r="A5165" s="57">
        <v>31231212</v>
      </c>
      <c r="B5165" s="58" t="s">
        <v>13229</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11914</v>
      </c>
    </row>
    <row r="5170" spans="1:2" x14ac:dyDescent="0.25">
      <c r="A5170" s="57">
        <v>31231217</v>
      </c>
      <c r="B5170" s="58" t="s">
        <v>13390</v>
      </c>
    </row>
    <row r="5171" spans="1:2" x14ac:dyDescent="0.25">
      <c r="A5171" s="57">
        <v>31231218</v>
      </c>
      <c r="B5171" s="58" t="s">
        <v>9195</v>
      </c>
    </row>
    <row r="5172" spans="1:2" x14ac:dyDescent="0.25">
      <c r="A5172" s="57">
        <v>31231219</v>
      </c>
      <c r="B5172" s="58" t="s">
        <v>3218</v>
      </c>
    </row>
    <row r="5173" spans="1:2" x14ac:dyDescent="0.25">
      <c r="A5173" s="57">
        <v>31231301</v>
      </c>
      <c r="B5173" s="58" t="s">
        <v>17329</v>
      </c>
    </row>
    <row r="5174" spans="1:2" x14ac:dyDescent="0.25">
      <c r="A5174" s="57">
        <v>31231302</v>
      </c>
      <c r="B5174" s="58" t="s">
        <v>11483</v>
      </c>
    </row>
    <row r="5175" spans="1:2" x14ac:dyDescent="0.25">
      <c r="A5175" s="57">
        <v>31231303</v>
      </c>
      <c r="B5175" s="58" t="s">
        <v>138</v>
      </c>
    </row>
    <row r="5176" spans="1:2" x14ac:dyDescent="0.25">
      <c r="A5176" s="57">
        <v>31231304</v>
      </c>
      <c r="B5176" s="58" t="s">
        <v>5398</v>
      </c>
    </row>
    <row r="5177" spans="1:2" x14ac:dyDescent="0.25">
      <c r="A5177" s="57">
        <v>31231305</v>
      </c>
      <c r="B5177" s="58" t="s">
        <v>13753</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7008</v>
      </c>
    </row>
    <row r="5194" spans="1:2" x14ac:dyDescent="0.25">
      <c r="A5194" s="57">
        <v>31231401</v>
      </c>
      <c r="B5194" s="58" t="s">
        <v>8924</v>
      </c>
    </row>
    <row r="5195" spans="1:2" x14ac:dyDescent="0.25">
      <c r="A5195" s="57">
        <v>31231402</v>
      </c>
      <c r="B5195" s="58" t="s">
        <v>14927</v>
      </c>
    </row>
    <row r="5196" spans="1:2" x14ac:dyDescent="0.25">
      <c r="A5196" s="57">
        <v>31231403</v>
      </c>
      <c r="B5196" s="58" t="s">
        <v>16175</v>
      </c>
    </row>
    <row r="5197" spans="1:2" x14ac:dyDescent="0.25">
      <c r="A5197" s="57">
        <v>31231404</v>
      </c>
      <c r="B5197" s="58" t="s">
        <v>2780</v>
      </c>
    </row>
    <row r="5198" spans="1:2" x14ac:dyDescent="0.25">
      <c r="A5198" s="57">
        <v>31231405</v>
      </c>
      <c r="B5198" s="58" t="s">
        <v>8516</v>
      </c>
    </row>
    <row r="5199" spans="1:2" x14ac:dyDescent="0.25">
      <c r="A5199" s="57">
        <v>31241501</v>
      </c>
      <c r="B5199" s="58" t="s">
        <v>11295</v>
      </c>
    </row>
    <row r="5200" spans="1:2" x14ac:dyDescent="0.25">
      <c r="A5200" s="57">
        <v>31241502</v>
      </c>
      <c r="B5200" s="58" t="s">
        <v>9847</v>
      </c>
    </row>
    <row r="5201" spans="1:2" x14ac:dyDescent="0.25">
      <c r="A5201" s="57">
        <v>31241601</v>
      </c>
      <c r="B5201" s="58" t="s">
        <v>6411</v>
      </c>
    </row>
    <row r="5202" spans="1:2" x14ac:dyDescent="0.25">
      <c r="A5202" s="57">
        <v>31241602</v>
      </c>
      <c r="B5202" s="58" t="s">
        <v>3255</v>
      </c>
    </row>
    <row r="5203" spans="1:2" x14ac:dyDescent="0.25">
      <c r="A5203" s="57">
        <v>31241603</v>
      </c>
      <c r="B5203" s="58" t="s">
        <v>8908</v>
      </c>
    </row>
    <row r="5204" spans="1:2" x14ac:dyDescent="0.25">
      <c r="A5204" s="57">
        <v>31241604</v>
      </c>
      <c r="B5204" s="58" t="s">
        <v>6168</v>
      </c>
    </row>
    <row r="5205" spans="1:2" x14ac:dyDescent="0.25">
      <c r="A5205" s="57">
        <v>31241605</v>
      </c>
      <c r="B5205" s="58" t="s">
        <v>4738</v>
      </c>
    </row>
    <row r="5206" spans="1:2" x14ac:dyDescent="0.25">
      <c r="A5206" s="57">
        <v>31241606</v>
      </c>
      <c r="B5206" s="58" t="s">
        <v>4121</v>
      </c>
    </row>
    <row r="5207" spans="1:2" x14ac:dyDescent="0.25">
      <c r="A5207" s="57">
        <v>31241607</v>
      </c>
      <c r="B5207" s="58" t="s">
        <v>11699</v>
      </c>
    </row>
    <row r="5208" spans="1:2" x14ac:dyDescent="0.25">
      <c r="A5208" s="57">
        <v>31241608</v>
      </c>
      <c r="B5208" s="58" t="s">
        <v>4029</v>
      </c>
    </row>
    <row r="5209" spans="1:2" x14ac:dyDescent="0.25">
      <c r="A5209" s="57">
        <v>31241609</v>
      </c>
      <c r="B5209" s="58" t="s">
        <v>12594</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13393</v>
      </c>
    </row>
    <row r="5214" spans="1:2" x14ac:dyDescent="0.25">
      <c r="A5214" s="57">
        <v>31241704</v>
      </c>
      <c r="B5214" s="58" t="s">
        <v>12081</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5365</v>
      </c>
    </row>
    <row r="5220" spans="1:2" x14ac:dyDescent="0.25">
      <c r="A5220" s="57">
        <v>31241805</v>
      </c>
      <c r="B5220" s="58" t="s">
        <v>1902</v>
      </c>
    </row>
    <row r="5221" spans="1:2" x14ac:dyDescent="0.25">
      <c r="A5221" s="57">
        <v>31241806</v>
      </c>
      <c r="B5221" s="58" t="s">
        <v>6825</v>
      </c>
    </row>
    <row r="5222" spans="1:2" x14ac:dyDescent="0.25">
      <c r="A5222" s="57">
        <v>31241807</v>
      </c>
      <c r="B5222" s="58" t="s">
        <v>5737</v>
      </c>
    </row>
    <row r="5223" spans="1:2" x14ac:dyDescent="0.25">
      <c r="A5223" s="57">
        <v>31241901</v>
      </c>
      <c r="B5223" s="58" t="s">
        <v>68</v>
      </c>
    </row>
    <row r="5224" spans="1:2" x14ac:dyDescent="0.25">
      <c r="A5224" s="57">
        <v>31241902</v>
      </c>
      <c r="B5224" s="58" t="s">
        <v>14341</v>
      </c>
    </row>
    <row r="5225" spans="1:2" x14ac:dyDescent="0.25">
      <c r="A5225" s="57">
        <v>31241903</v>
      </c>
      <c r="B5225" s="58" t="s">
        <v>5565</v>
      </c>
    </row>
    <row r="5226" spans="1:2" x14ac:dyDescent="0.25">
      <c r="A5226" s="57">
        <v>31241904</v>
      </c>
      <c r="B5226" s="58" t="s">
        <v>14163</v>
      </c>
    </row>
    <row r="5227" spans="1:2" x14ac:dyDescent="0.25">
      <c r="A5227" s="57">
        <v>31241905</v>
      </c>
      <c r="B5227" s="58" t="s">
        <v>5723</v>
      </c>
    </row>
    <row r="5228" spans="1:2" x14ac:dyDescent="0.25">
      <c r="A5228" s="57">
        <v>31241906</v>
      </c>
      <c r="B5228" s="58" t="s">
        <v>16333</v>
      </c>
    </row>
    <row r="5229" spans="1:2" x14ac:dyDescent="0.25">
      <c r="A5229" s="57">
        <v>31241907</v>
      </c>
      <c r="B5229" s="58" t="s">
        <v>8693</v>
      </c>
    </row>
    <row r="5230" spans="1:2" x14ac:dyDescent="0.25">
      <c r="A5230" s="57">
        <v>31241908</v>
      </c>
      <c r="B5230" s="58" t="s">
        <v>2595</v>
      </c>
    </row>
    <row r="5231" spans="1:2" x14ac:dyDescent="0.25">
      <c r="A5231" s="57">
        <v>31242001</v>
      </c>
      <c r="B5231" s="58" t="s">
        <v>17942</v>
      </c>
    </row>
    <row r="5232" spans="1:2" x14ac:dyDescent="0.25">
      <c r="A5232" s="57">
        <v>31242002</v>
      </c>
      <c r="B5232" s="58" t="s">
        <v>8041</v>
      </c>
    </row>
    <row r="5233" spans="1:2" x14ac:dyDescent="0.25">
      <c r="A5233" s="57">
        <v>31242003</v>
      </c>
      <c r="B5233" s="58" t="s">
        <v>12113</v>
      </c>
    </row>
    <row r="5234" spans="1:2" x14ac:dyDescent="0.25">
      <c r="A5234" s="57">
        <v>31242101</v>
      </c>
      <c r="B5234" s="58" t="s">
        <v>17820</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18244</v>
      </c>
    </row>
    <row r="5243" spans="1:2" x14ac:dyDescent="0.25">
      <c r="A5243" s="57">
        <v>31242205</v>
      </c>
      <c r="B5243" s="58" t="s">
        <v>9750</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12656</v>
      </c>
    </row>
    <row r="5250" spans="1:2" x14ac:dyDescent="0.25">
      <c r="A5250" s="57">
        <v>31251504</v>
      </c>
      <c r="B5250" s="58" t="s">
        <v>15309</v>
      </c>
    </row>
    <row r="5251" spans="1:2" x14ac:dyDescent="0.25">
      <c r="A5251" s="57">
        <v>31251505</v>
      </c>
      <c r="B5251" s="58" t="s">
        <v>18667</v>
      </c>
    </row>
    <row r="5252" spans="1:2" x14ac:dyDescent="0.25">
      <c r="A5252" s="57">
        <v>31251506</v>
      </c>
      <c r="B5252" s="58" t="s">
        <v>4965</v>
      </c>
    </row>
    <row r="5253" spans="1:2" x14ac:dyDescent="0.25">
      <c r="A5253" s="57">
        <v>31251507</v>
      </c>
      <c r="B5253" s="58" t="s">
        <v>13781</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9290</v>
      </c>
    </row>
    <row r="5258" spans="1:2" x14ac:dyDescent="0.25">
      <c r="A5258" s="57">
        <v>31251601</v>
      </c>
      <c r="B5258" s="58" t="s">
        <v>8377</v>
      </c>
    </row>
    <row r="5259" spans="1:2" x14ac:dyDescent="0.25">
      <c r="A5259" s="57">
        <v>31261501</v>
      </c>
      <c r="B5259" s="58" t="s">
        <v>6604</v>
      </c>
    </row>
    <row r="5260" spans="1:2" x14ac:dyDescent="0.25">
      <c r="A5260" s="57">
        <v>31261502</v>
      </c>
      <c r="B5260" s="58" t="s">
        <v>8340</v>
      </c>
    </row>
    <row r="5261" spans="1:2" x14ac:dyDescent="0.25">
      <c r="A5261" s="57">
        <v>31261503</v>
      </c>
      <c r="B5261" s="58" t="s">
        <v>2360</v>
      </c>
    </row>
    <row r="5262" spans="1:2" x14ac:dyDescent="0.25">
      <c r="A5262" s="57">
        <v>31261504</v>
      </c>
      <c r="B5262" s="58" t="s">
        <v>9006</v>
      </c>
    </row>
    <row r="5263" spans="1:2" x14ac:dyDescent="0.25">
      <c r="A5263" s="57">
        <v>31261505</v>
      </c>
      <c r="B5263" s="58" t="s">
        <v>251</v>
      </c>
    </row>
    <row r="5264" spans="1:2" x14ac:dyDescent="0.25">
      <c r="A5264" s="57">
        <v>31261601</v>
      </c>
      <c r="B5264" s="58" t="s">
        <v>14795</v>
      </c>
    </row>
    <row r="5265" spans="1:2" x14ac:dyDescent="0.25">
      <c r="A5265" s="57">
        <v>31261602</v>
      </c>
      <c r="B5265" s="58" t="s">
        <v>4210</v>
      </c>
    </row>
    <row r="5266" spans="1:2" x14ac:dyDescent="0.25">
      <c r="A5266" s="57">
        <v>31261603</v>
      </c>
      <c r="B5266" s="58" t="s">
        <v>4907</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5399</v>
      </c>
    </row>
    <row r="5272" spans="1:2" x14ac:dyDescent="0.25">
      <c r="A5272" s="57">
        <v>31271602</v>
      </c>
      <c r="B5272" s="58" t="s">
        <v>4363</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7607</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10867</v>
      </c>
    </row>
    <row r="5282" spans="1:2" x14ac:dyDescent="0.25">
      <c r="A5282" s="57">
        <v>31281511</v>
      </c>
      <c r="B5282" s="58" t="s">
        <v>12856</v>
      </c>
    </row>
    <row r="5283" spans="1:2" x14ac:dyDescent="0.25">
      <c r="A5283" s="57">
        <v>31281512</v>
      </c>
      <c r="B5283" s="58" t="s">
        <v>8168</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12949</v>
      </c>
    </row>
    <row r="5288" spans="1:2" x14ac:dyDescent="0.25">
      <c r="A5288" s="57">
        <v>31281517</v>
      </c>
      <c r="B5288" s="58" t="s">
        <v>5804</v>
      </c>
    </row>
    <row r="5289" spans="1:2" x14ac:dyDescent="0.25">
      <c r="A5289" s="57">
        <v>31281518</v>
      </c>
      <c r="B5289" s="58" t="s">
        <v>745</v>
      </c>
    </row>
    <row r="5290" spans="1:2" x14ac:dyDescent="0.25">
      <c r="A5290" s="57">
        <v>31281519</v>
      </c>
      <c r="B5290" s="58" t="s">
        <v>4734</v>
      </c>
    </row>
    <row r="5291" spans="1:2" x14ac:dyDescent="0.25">
      <c r="A5291" s="57">
        <v>31281520</v>
      </c>
      <c r="B5291" s="58" t="s">
        <v>10030</v>
      </c>
    </row>
    <row r="5292" spans="1:2" x14ac:dyDescent="0.25">
      <c r="A5292" s="57">
        <v>31281521</v>
      </c>
      <c r="B5292" s="58" t="s">
        <v>14914</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8750</v>
      </c>
    </row>
    <row r="5305" spans="1:2" x14ac:dyDescent="0.25">
      <c r="A5305" s="57">
        <v>31281812</v>
      </c>
      <c r="B5305" s="58" t="s">
        <v>2276</v>
      </c>
    </row>
    <row r="5306" spans="1:2" x14ac:dyDescent="0.25">
      <c r="A5306" s="57">
        <v>31281813</v>
      </c>
      <c r="B5306" s="58" t="s">
        <v>17363</v>
      </c>
    </row>
    <row r="5307" spans="1:2" x14ac:dyDescent="0.25">
      <c r="A5307" s="57">
        <v>31281814</v>
      </c>
      <c r="B5307" s="58" t="s">
        <v>5651</v>
      </c>
    </row>
    <row r="5308" spans="1:2" x14ac:dyDescent="0.25">
      <c r="A5308" s="57">
        <v>31281815</v>
      </c>
      <c r="B5308" s="58" t="s">
        <v>5478</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10778</v>
      </c>
    </row>
    <row r="5314" spans="1:2" x14ac:dyDescent="0.25">
      <c r="A5314" s="57">
        <v>31281902</v>
      </c>
      <c r="B5314" s="58" t="s">
        <v>5876</v>
      </c>
    </row>
    <row r="5315" spans="1:2" x14ac:dyDescent="0.25">
      <c r="A5315" s="57">
        <v>31281903</v>
      </c>
      <c r="B5315" s="58" t="s">
        <v>15196</v>
      </c>
    </row>
    <row r="5316" spans="1:2" x14ac:dyDescent="0.25">
      <c r="A5316" s="57">
        <v>31281904</v>
      </c>
      <c r="B5316" s="58" t="s">
        <v>3355</v>
      </c>
    </row>
    <row r="5317" spans="1:2" x14ac:dyDescent="0.25">
      <c r="A5317" s="57">
        <v>31281905</v>
      </c>
      <c r="B5317" s="58" t="s">
        <v>10811</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13113</v>
      </c>
    </row>
    <row r="5323" spans="1:2" x14ac:dyDescent="0.25">
      <c r="A5323" s="57">
        <v>31281911</v>
      </c>
      <c r="B5323" s="58" t="s">
        <v>8097</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9370</v>
      </c>
    </row>
    <row r="5336" spans="1:2" x14ac:dyDescent="0.25">
      <c r="A5336" s="57">
        <v>31282005</v>
      </c>
      <c r="B5336" s="58" t="s">
        <v>7862</v>
      </c>
    </row>
    <row r="5337" spans="1:2" x14ac:dyDescent="0.25">
      <c r="A5337" s="57">
        <v>31282006</v>
      </c>
      <c r="B5337" s="58" t="s">
        <v>16954</v>
      </c>
    </row>
    <row r="5338" spans="1:2" x14ac:dyDescent="0.25">
      <c r="A5338" s="57">
        <v>31282007</v>
      </c>
      <c r="B5338" s="58" t="s">
        <v>8735</v>
      </c>
    </row>
    <row r="5339" spans="1:2" x14ac:dyDescent="0.25">
      <c r="A5339" s="57">
        <v>31282008</v>
      </c>
      <c r="B5339" s="58" t="s">
        <v>17595</v>
      </c>
    </row>
    <row r="5340" spans="1:2" x14ac:dyDescent="0.25">
      <c r="A5340" s="57">
        <v>31282009</v>
      </c>
      <c r="B5340" s="58" t="s">
        <v>5587</v>
      </c>
    </row>
    <row r="5341" spans="1:2" x14ac:dyDescent="0.25">
      <c r="A5341" s="57">
        <v>31282010</v>
      </c>
      <c r="B5341" s="58" t="s">
        <v>9043</v>
      </c>
    </row>
    <row r="5342" spans="1:2" x14ac:dyDescent="0.25">
      <c r="A5342" s="57">
        <v>31282011</v>
      </c>
      <c r="B5342" s="58" t="s">
        <v>9614</v>
      </c>
    </row>
    <row r="5343" spans="1:2" x14ac:dyDescent="0.25">
      <c r="A5343" s="57">
        <v>31282012</v>
      </c>
      <c r="B5343" s="58" t="s">
        <v>13341</v>
      </c>
    </row>
    <row r="5344" spans="1:2" x14ac:dyDescent="0.25">
      <c r="A5344" s="57">
        <v>31282013</v>
      </c>
      <c r="B5344" s="58" t="s">
        <v>8399</v>
      </c>
    </row>
    <row r="5345" spans="1:2" x14ac:dyDescent="0.25">
      <c r="A5345" s="57">
        <v>31282014</v>
      </c>
      <c r="B5345" s="58" t="s">
        <v>14137</v>
      </c>
    </row>
    <row r="5346" spans="1:2" x14ac:dyDescent="0.25">
      <c r="A5346" s="57">
        <v>31282015</v>
      </c>
      <c r="B5346" s="58" t="s">
        <v>9580</v>
      </c>
    </row>
    <row r="5347" spans="1:2" x14ac:dyDescent="0.25">
      <c r="A5347" s="57">
        <v>31282016</v>
      </c>
      <c r="B5347" s="58" t="s">
        <v>13839</v>
      </c>
    </row>
    <row r="5348" spans="1:2" x14ac:dyDescent="0.25">
      <c r="A5348" s="57">
        <v>31282017</v>
      </c>
      <c r="B5348" s="58" t="s">
        <v>9417</v>
      </c>
    </row>
    <row r="5349" spans="1:2" x14ac:dyDescent="0.25">
      <c r="A5349" s="57">
        <v>31282018</v>
      </c>
      <c r="B5349" s="58" t="s">
        <v>10598</v>
      </c>
    </row>
    <row r="5350" spans="1:2" x14ac:dyDescent="0.25">
      <c r="A5350" s="57">
        <v>31282019</v>
      </c>
      <c r="B5350" s="58" t="s">
        <v>14221</v>
      </c>
    </row>
    <row r="5351" spans="1:2" x14ac:dyDescent="0.25">
      <c r="A5351" s="57">
        <v>31282101</v>
      </c>
      <c r="B5351" s="58" t="s">
        <v>5011</v>
      </c>
    </row>
    <row r="5352" spans="1:2" x14ac:dyDescent="0.25">
      <c r="A5352" s="57">
        <v>31282102</v>
      </c>
      <c r="B5352" s="58" t="s">
        <v>14008</v>
      </c>
    </row>
    <row r="5353" spans="1:2" x14ac:dyDescent="0.25">
      <c r="A5353" s="57">
        <v>31282103</v>
      </c>
      <c r="B5353" s="58" t="s">
        <v>8831</v>
      </c>
    </row>
    <row r="5354" spans="1:2" x14ac:dyDescent="0.25">
      <c r="A5354" s="57">
        <v>31282104</v>
      </c>
      <c r="B5354" s="58" t="s">
        <v>12983</v>
      </c>
    </row>
    <row r="5355" spans="1:2" x14ac:dyDescent="0.25">
      <c r="A5355" s="57">
        <v>31282105</v>
      </c>
      <c r="B5355" s="58" t="s">
        <v>11894</v>
      </c>
    </row>
    <row r="5356" spans="1:2" x14ac:dyDescent="0.25">
      <c r="A5356" s="57">
        <v>31282106</v>
      </c>
      <c r="B5356" s="58" t="s">
        <v>7769</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14005</v>
      </c>
    </row>
    <row r="5361" spans="1:2" x14ac:dyDescent="0.25">
      <c r="A5361" s="57">
        <v>31282111</v>
      </c>
      <c r="B5361" s="58" t="s">
        <v>8957</v>
      </c>
    </row>
    <row r="5362" spans="1:2" x14ac:dyDescent="0.25">
      <c r="A5362" s="57">
        <v>31282112</v>
      </c>
      <c r="B5362" s="58" t="s">
        <v>13860</v>
      </c>
    </row>
    <row r="5363" spans="1:2" x14ac:dyDescent="0.25">
      <c r="A5363" s="57">
        <v>31282113</v>
      </c>
      <c r="B5363" s="58" t="s">
        <v>11895</v>
      </c>
    </row>
    <row r="5364" spans="1:2" x14ac:dyDescent="0.25">
      <c r="A5364" s="57">
        <v>31282114</v>
      </c>
      <c r="B5364" s="58" t="s">
        <v>14513</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6624</v>
      </c>
    </row>
    <row r="5370" spans="1:2" x14ac:dyDescent="0.25">
      <c r="A5370" s="57">
        <v>31282201</v>
      </c>
      <c r="B5370" s="58" t="s">
        <v>10837</v>
      </c>
    </row>
    <row r="5371" spans="1:2" x14ac:dyDescent="0.25">
      <c r="A5371" s="57">
        <v>31282202</v>
      </c>
      <c r="B5371" s="58" t="s">
        <v>15270</v>
      </c>
    </row>
    <row r="5372" spans="1:2" x14ac:dyDescent="0.25">
      <c r="A5372" s="57">
        <v>31282203</v>
      </c>
      <c r="B5372" s="58" t="s">
        <v>12750</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8121</v>
      </c>
    </row>
    <row r="5384" spans="1:2" x14ac:dyDescent="0.25">
      <c r="A5384" s="57">
        <v>31282215</v>
      </c>
      <c r="B5384" s="58" t="s">
        <v>10406</v>
      </c>
    </row>
    <row r="5385" spans="1:2" x14ac:dyDescent="0.25">
      <c r="A5385" s="57">
        <v>31282216</v>
      </c>
      <c r="B5385" s="58" t="s">
        <v>6861</v>
      </c>
    </row>
    <row r="5386" spans="1:2" x14ac:dyDescent="0.25">
      <c r="A5386" s="57">
        <v>31282217</v>
      </c>
      <c r="B5386" s="58" t="s">
        <v>9429</v>
      </c>
    </row>
    <row r="5387" spans="1:2" x14ac:dyDescent="0.25">
      <c r="A5387" s="57">
        <v>31282218</v>
      </c>
      <c r="B5387" s="58" t="s">
        <v>5760</v>
      </c>
    </row>
    <row r="5388" spans="1:2" x14ac:dyDescent="0.25">
      <c r="A5388" s="57">
        <v>31282219</v>
      </c>
      <c r="B5388" s="58" t="s">
        <v>3039</v>
      </c>
    </row>
    <row r="5389" spans="1:2" x14ac:dyDescent="0.25">
      <c r="A5389" s="57">
        <v>31282301</v>
      </c>
      <c r="B5389" s="58" t="s">
        <v>17514</v>
      </c>
    </row>
    <row r="5390" spans="1:2" x14ac:dyDescent="0.25">
      <c r="A5390" s="57">
        <v>31282302</v>
      </c>
      <c r="B5390" s="58" t="s">
        <v>8343</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14771</v>
      </c>
    </row>
    <row r="5396" spans="1:2" x14ac:dyDescent="0.25">
      <c r="A5396" s="57">
        <v>31282308</v>
      </c>
      <c r="B5396" s="58" t="s">
        <v>8736</v>
      </c>
    </row>
    <row r="5397" spans="1:2" x14ac:dyDescent="0.25">
      <c r="A5397" s="57">
        <v>31282309</v>
      </c>
      <c r="B5397" s="58" t="s">
        <v>9795</v>
      </c>
    </row>
    <row r="5398" spans="1:2" x14ac:dyDescent="0.25">
      <c r="A5398" s="57">
        <v>31282310</v>
      </c>
      <c r="B5398" s="58" t="s">
        <v>12974</v>
      </c>
    </row>
    <row r="5399" spans="1:2" x14ac:dyDescent="0.25">
      <c r="A5399" s="57">
        <v>31282311</v>
      </c>
      <c r="B5399" s="58" t="s">
        <v>4543</v>
      </c>
    </row>
    <row r="5400" spans="1:2" x14ac:dyDescent="0.25">
      <c r="A5400" s="57">
        <v>31282312</v>
      </c>
      <c r="B5400" s="58" t="s">
        <v>8465</v>
      </c>
    </row>
    <row r="5401" spans="1:2" x14ac:dyDescent="0.25">
      <c r="A5401" s="57">
        <v>31282313</v>
      </c>
      <c r="B5401" s="58" t="s">
        <v>8811</v>
      </c>
    </row>
    <row r="5402" spans="1:2" x14ac:dyDescent="0.25">
      <c r="A5402" s="57">
        <v>31282314</v>
      </c>
      <c r="B5402" s="58" t="s">
        <v>13588</v>
      </c>
    </row>
    <row r="5403" spans="1:2" x14ac:dyDescent="0.25">
      <c r="A5403" s="57">
        <v>31282315</v>
      </c>
      <c r="B5403" s="58" t="s">
        <v>16445</v>
      </c>
    </row>
    <row r="5404" spans="1:2" x14ac:dyDescent="0.25">
      <c r="A5404" s="57">
        <v>31282316</v>
      </c>
      <c r="B5404" s="58" t="s">
        <v>5022</v>
      </c>
    </row>
    <row r="5405" spans="1:2" x14ac:dyDescent="0.25">
      <c r="A5405" s="57">
        <v>31282317</v>
      </c>
      <c r="B5405" s="58" t="s">
        <v>13435</v>
      </c>
    </row>
    <row r="5406" spans="1:2" x14ac:dyDescent="0.25">
      <c r="A5406" s="57">
        <v>31282318</v>
      </c>
      <c r="B5406" s="58" t="s">
        <v>10599</v>
      </c>
    </row>
    <row r="5407" spans="1:2" x14ac:dyDescent="0.25">
      <c r="A5407" s="57">
        <v>31282319</v>
      </c>
      <c r="B5407" s="58" t="s">
        <v>9259</v>
      </c>
    </row>
    <row r="5408" spans="1:2" x14ac:dyDescent="0.25">
      <c r="A5408" s="57">
        <v>31282401</v>
      </c>
      <c r="B5408" s="58" t="s">
        <v>13755</v>
      </c>
    </row>
    <row r="5409" spans="1:2" x14ac:dyDescent="0.25">
      <c r="A5409" s="57">
        <v>31282402</v>
      </c>
      <c r="B5409" s="58" t="s">
        <v>10043</v>
      </c>
    </row>
    <row r="5410" spans="1:2" x14ac:dyDescent="0.25">
      <c r="A5410" s="57">
        <v>31282403</v>
      </c>
      <c r="B5410" s="58" t="s">
        <v>15526</v>
      </c>
    </row>
    <row r="5411" spans="1:2" x14ac:dyDescent="0.25">
      <c r="A5411" s="57">
        <v>31282404</v>
      </c>
      <c r="B5411" s="58" t="s">
        <v>6580</v>
      </c>
    </row>
    <row r="5412" spans="1:2" x14ac:dyDescent="0.25">
      <c r="A5412" s="57">
        <v>31282405</v>
      </c>
      <c r="B5412" s="58" t="s">
        <v>13611</v>
      </c>
    </row>
    <row r="5413" spans="1:2" x14ac:dyDescent="0.25">
      <c r="A5413" s="57">
        <v>31282406</v>
      </c>
      <c r="B5413" s="58" t="s">
        <v>11348</v>
      </c>
    </row>
    <row r="5414" spans="1:2" x14ac:dyDescent="0.25">
      <c r="A5414" s="57">
        <v>31282407</v>
      </c>
      <c r="B5414" s="58" t="s">
        <v>14830</v>
      </c>
    </row>
    <row r="5415" spans="1:2" x14ac:dyDescent="0.25">
      <c r="A5415" s="57">
        <v>31282408</v>
      </c>
      <c r="B5415" s="58" t="s">
        <v>5355</v>
      </c>
    </row>
    <row r="5416" spans="1:2" x14ac:dyDescent="0.25">
      <c r="A5416" s="57">
        <v>31282409</v>
      </c>
      <c r="B5416" s="58" t="s">
        <v>2524</v>
      </c>
    </row>
    <row r="5417" spans="1:2" x14ac:dyDescent="0.25">
      <c r="A5417" s="57">
        <v>31282410</v>
      </c>
      <c r="B5417" s="58" t="s">
        <v>11568</v>
      </c>
    </row>
    <row r="5418" spans="1:2" x14ac:dyDescent="0.25">
      <c r="A5418" s="57">
        <v>31282411</v>
      </c>
      <c r="B5418" s="58" t="s">
        <v>15637</v>
      </c>
    </row>
    <row r="5419" spans="1:2" x14ac:dyDescent="0.25">
      <c r="A5419" s="57">
        <v>31282412</v>
      </c>
      <c r="B5419" s="58" t="s">
        <v>2552</v>
      </c>
    </row>
    <row r="5420" spans="1:2" x14ac:dyDescent="0.25">
      <c r="A5420" s="57">
        <v>31282413</v>
      </c>
      <c r="B5420" s="58" t="s">
        <v>11957</v>
      </c>
    </row>
    <row r="5421" spans="1:2" x14ac:dyDescent="0.25">
      <c r="A5421" s="57">
        <v>31282414</v>
      </c>
      <c r="B5421" s="58" t="s">
        <v>7564</v>
      </c>
    </row>
    <row r="5422" spans="1:2" x14ac:dyDescent="0.25">
      <c r="A5422" s="57">
        <v>31282415</v>
      </c>
      <c r="B5422" s="58" t="s">
        <v>3275</v>
      </c>
    </row>
    <row r="5423" spans="1:2" x14ac:dyDescent="0.25">
      <c r="A5423" s="57">
        <v>31282416</v>
      </c>
      <c r="B5423" s="58" t="s">
        <v>4472</v>
      </c>
    </row>
    <row r="5424" spans="1:2" x14ac:dyDescent="0.25">
      <c r="A5424" s="57">
        <v>31282417</v>
      </c>
      <c r="B5424" s="58" t="s">
        <v>5369</v>
      </c>
    </row>
    <row r="5425" spans="1:2" x14ac:dyDescent="0.25">
      <c r="A5425" s="57">
        <v>31282418</v>
      </c>
      <c r="B5425" s="58" t="s">
        <v>18264</v>
      </c>
    </row>
    <row r="5426" spans="1:2" x14ac:dyDescent="0.25">
      <c r="A5426" s="57">
        <v>31282419</v>
      </c>
      <c r="B5426" s="58" t="s">
        <v>4170</v>
      </c>
    </row>
    <row r="5427" spans="1:2" x14ac:dyDescent="0.25">
      <c r="A5427" s="57">
        <v>31291101</v>
      </c>
      <c r="B5427" s="58" t="s">
        <v>4653</v>
      </c>
    </row>
    <row r="5428" spans="1:2" x14ac:dyDescent="0.25">
      <c r="A5428" s="57">
        <v>31291102</v>
      </c>
      <c r="B5428" s="58" t="s">
        <v>18671</v>
      </c>
    </row>
    <row r="5429" spans="1:2" x14ac:dyDescent="0.25">
      <c r="A5429" s="57">
        <v>31291103</v>
      </c>
      <c r="B5429" s="58" t="s">
        <v>865</v>
      </c>
    </row>
    <row r="5430" spans="1:2" x14ac:dyDescent="0.25">
      <c r="A5430" s="57">
        <v>31291104</v>
      </c>
      <c r="B5430" s="58" t="s">
        <v>12299</v>
      </c>
    </row>
    <row r="5431" spans="1:2" x14ac:dyDescent="0.25">
      <c r="A5431" s="57">
        <v>31291105</v>
      </c>
      <c r="B5431" s="58" t="s">
        <v>13749</v>
      </c>
    </row>
    <row r="5432" spans="1:2" x14ac:dyDescent="0.25">
      <c r="A5432" s="57">
        <v>31291106</v>
      </c>
      <c r="B5432" s="58" t="s">
        <v>18063</v>
      </c>
    </row>
    <row r="5433" spans="1:2" x14ac:dyDescent="0.25">
      <c r="A5433" s="57">
        <v>31291107</v>
      </c>
      <c r="B5433" s="58" t="s">
        <v>15728</v>
      </c>
    </row>
    <row r="5434" spans="1:2" x14ac:dyDescent="0.25">
      <c r="A5434" s="57">
        <v>31291108</v>
      </c>
      <c r="B5434" s="58" t="s">
        <v>8400</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12560</v>
      </c>
    </row>
    <row r="5440" spans="1:2" x14ac:dyDescent="0.25">
      <c r="A5440" s="57">
        <v>31291114</v>
      </c>
      <c r="B5440" s="58" t="s">
        <v>12231</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15128</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7612</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16844</v>
      </c>
    </row>
    <row r="5454" spans="1:2" x14ac:dyDescent="0.25">
      <c r="A5454" s="57">
        <v>31291208</v>
      </c>
      <c r="B5454" s="58" t="s">
        <v>14319</v>
      </c>
    </row>
    <row r="5455" spans="1:2" x14ac:dyDescent="0.25">
      <c r="A5455" s="57">
        <v>31291209</v>
      </c>
      <c r="B5455" s="58" t="s">
        <v>8335</v>
      </c>
    </row>
    <row r="5456" spans="1:2" x14ac:dyDescent="0.25">
      <c r="A5456" s="57">
        <v>31291210</v>
      </c>
      <c r="B5456" s="58" t="s">
        <v>17622</v>
      </c>
    </row>
    <row r="5457" spans="1:2" x14ac:dyDescent="0.25">
      <c r="A5457" s="57">
        <v>31291211</v>
      </c>
      <c r="B5457" s="58" t="s">
        <v>5130</v>
      </c>
    </row>
    <row r="5458" spans="1:2" x14ac:dyDescent="0.25">
      <c r="A5458" s="57">
        <v>31291212</v>
      </c>
      <c r="B5458" s="58" t="s">
        <v>7605</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4233</v>
      </c>
    </row>
    <row r="5463" spans="1:2" x14ac:dyDescent="0.25">
      <c r="A5463" s="57">
        <v>31291217</v>
      </c>
      <c r="B5463" s="58" t="s">
        <v>6671</v>
      </c>
    </row>
    <row r="5464" spans="1:2" x14ac:dyDescent="0.25">
      <c r="A5464" s="57">
        <v>31291218</v>
      </c>
      <c r="B5464" s="58" t="s">
        <v>14696</v>
      </c>
    </row>
    <row r="5465" spans="1:2" x14ac:dyDescent="0.25">
      <c r="A5465" s="57">
        <v>31291219</v>
      </c>
      <c r="B5465" s="58" t="s">
        <v>12854</v>
      </c>
    </row>
    <row r="5466" spans="1:2" x14ac:dyDescent="0.25">
      <c r="A5466" s="57">
        <v>31291220</v>
      </c>
      <c r="B5466" s="58" t="s">
        <v>3836</v>
      </c>
    </row>
    <row r="5467" spans="1:2" x14ac:dyDescent="0.25">
      <c r="A5467" s="57">
        <v>31291301</v>
      </c>
      <c r="B5467" s="58" t="s">
        <v>16161</v>
      </c>
    </row>
    <row r="5468" spans="1:2" x14ac:dyDescent="0.25">
      <c r="A5468" s="57">
        <v>31291302</v>
      </c>
      <c r="B5468" s="58" t="s">
        <v>10968</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4962</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7341</v>
      </c>
    </row>
    <row r="5477" spans="1:2" x14ac:dyDescent="0.25">
      <c r="A5477" s="57">
        <v>31291311</v>
      </c>
      <c r="B5477" s="58" t="s">
        <v>5726</v>
      </c>
    </row>
    <row r="5478" spans="1:2" x14ac:dyDescent="0.25">
      <c r="A5478" s="57">
        <v>31291312</v>
      </c>
      <c r="B5478" s="58" t="s">
        <v>10264</v>
      </c>
    </row>
    <row r="5479" spans="1:2" x14ac:dyDescent="0.25">
      <c r="A5479" s="57">
        <v>31291313</v>
      </c>
      <c r="B5479" s="58" t="s">
        <v>3941</v>
      </c>
    </row>
    <row r="5480" spans="1:2" x14ac:dyDescent="0.25">
      <c r="A5480" s="57">
        <v>31291314</v>
      </c>
      <c r="B5480" s="58" t="s">
        <v>16744</v>
      </c>
    </row>
    <row r="5481" spans="1:2" x14ac:dyDescent="0.25">
      <c r="A5481" s="57">
        <v>31291315</v>
      </c>
      <c r="B5481" s="58" t="s">
        <v>10122</v>
      </c>
    </row>
    <row r="5482" spans="1:2" x14ac:dyDescent="0.25">
      <c r="A5482" s="57">
        <v>31291316</v>
      </c>
      <c r="B5482" s="58" t="s">
        <v>4843</v>
      </c>
    </row>
    <row r="5483" spans="1:2" x14ac:dyDescent="0.25">
      <c r="A5483" s="57">
        <v>31291317</v>
      </c>
      <c r="B5483" s="58" t="s">
        <v>16873</v>
      </c>
    </row>
    <row r="5484" spans="1:2" x14ac:dyDescent="0.25">
      <c r="A5484" s="57">
        <v>31291318</v>
      </c>
      <c r="B5484" s="58" t="s">
        <v>15028</v>
      </c>
    </row>
    <row r="5485" spans="1:2" x14ac:dyDescent="0.25">
      <c r="A5485" s="57">
        <v>31291319</v>
      </c>
      <c r="B5485" s="58" t="s">
        <v>4592</v>
      </c>
    </row>
    <row r="5486" spans="1:2" x14ac:dyDescent="0.25">
      <c r="A5486" s="57">
        <v>31291320</v>
      </c>
      <c r="B5486" s="58" t="s">
        <v>1716</v>
      </c>
    </row>
    <row r="5487" spans="1:2" x14ac:dyDescent="0.25">
      <c r="A5487" s="57">
        <v>31291401</v>
      </c>
      <c r="B5487" s="58" t="s">
        <v>9636</v>
      </c>
    </row>
    <row r="5488" spans="1:2" x14ac:dyDescent="0.25">
      <c r="A5488" s="57">
        <v>31291402</v>
      </c>
      <c r="B5488" s="58" t="s">
        <v>14702</v>
      </c>
    </row>
    <row r="5489" spans="1:2" x14ac:dyDescent="0.25">
      <c r="A5489" s="57">
        <v>31291403</v>
      </c>
      <c r="B5489" s="58" t="s">
        <v>9555</v>
      </c>
    </row>
    <row r="5490" spans="1:2" x14ac:dyDescent="0.25">
      <c r="A5490" s="57">
        <v>31291404</v>
      </c>
      <c r="B5490" s="58" t="s">
        <v>3121</v>
      </c>
    </row>
    <row r="5491" spans="1:2" x14ac:dyDescent="0.25">
      <c r="A5491" s="57">
        <v>31291405</v>
      </c>
      <c r="B5491" s="58" t="s">
        <v>8582</v>
      </c>
    </row>
    <row r="5492" spans="1:2" x14ac:dyDescent="0.25">
      <c r="A5492" s="57">
        <v>31291406</v>
      </c>
      <c r="B5492" s="58" t="s">
        <v>592</v>
      </c>
    </row>
    <row r="5493" spans="1:2" x14ac:dyDescent="0.25">
      <c r="A5493" s="57">
        <v>31291407</v>
      </c>
      <c r="B5493" s="58" t="s">
        <v>15651</v>
      </c>
    </row>
    <row r="5494" spans="1:2" x14ac:dyDescent="0.25">
      <c r="A5494" s="57">
        <v>31291408</v>
      </c>
      <c r="B5494" s="58" t="s">
        <v>13053</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14765</v>
      </c>
    </row>
    <row r="5499" spans="1:2" x14ac:dyDescent="0.25">
      <c r="A5499" s="57">
        <v>31291413</v>
      </c>
      <c r="B5499" s="58" t="s">
        <v>11937</v>
      </c>
    </row>
    <row r="5500" spans="1:2" x14ac:dyDescent="0.25">
      <c r="A5500" s="57">
        <v>31291414</v>
      </c>
      <c r="B5500" s="58" t="s">
        <v>14339</v>
      </c>
    </row>
    <row r="5501" spans="1:2" x14ac:dyDescent="0.25">
      <c r="A5501" s="57">
        <v>31291415</v>
      </c>
      <c r="B5501" s="58" t="s">
        <v>17436</v>
      </c>
    </row>
    <row r="5502" spans="1:2" x14ac:dyDescent="0.25">
      <c r="A5502" s="57">
        <v>31291416</v>
      </c>
      <c r="B5502" s="58" t="s">
        <v>14778</v>
      </c>
    </row>
    <row r="5503" spans="1:2" x14ac:dyDescent="0.25">
      <c r="A5503" s="57">
        <v>31291417</v>
      </c>
      <c r="B5503" s="58" t="s">
        <v>6886</v>
      </c>
    </row>
    <row r="5504" spans="1:2" x14ac:dyDescent="0.25">
      <c r="A5504" s="57">
        <v>31291418</v>
      </c>
      <c r="B5504" s="58" t="s">
        <v>9521</v>
      </c>
    </row>
    <row r="5505" spans="1:2" x14ac:dyDescent="0.25">
      <c r="A5505" s="57">
        <v>31291419</v>
      </c>
      <c r="B5505" s="58" t="s">
        <v>3351</v>
      </c>
    </row>
    <row r="5506" spans="1:2" x14ac:dyDescent="0.25">
      <c r="A5506" s="57">
        <v>31291420</v>
      </c>
      <c r="B5506" s="58" t="s">
        <v>14383</v>
      </c>
    </row>
    <row r="5507" spans="1:2" x14ac:dyDescent="0.25">
      <c r="A5507" s="57">
        <v>31301101</v>
      </c>
      <c r="B5507" s="58" t="s">
        <v>10780</v>
      </c>
    </row>
    <row r="5508" spans="1:2" x14ac:dyDescent="0.25">
      <c r="A5508" s="57">
        <v>31301102</v>
      </c>
      <c r="B5508" s="58" t="s">
        <v>10618</v>
      </c>
    </row>
    <row r="5509" spans="1:2" x14ac:dyDescent="0.25">
      <c r="A5509" s="57">
        <v>31301103</v>
      </c>
      <c r="B5509" s="58" t="s">
        <v>5456</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9733</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13821</v>
      </c>
    </row>
    <row r="5524" spans="1:2" x14ac:dyDescent="0.25">
      <c r="A5524" s="57">
        <v>31301118</v>
      </c>
      <c r="B5524" s="58" t="s">
        <v>4451</v>
      </c>
    </row>
    <row r="5525" spans="1:2" x14ac:dyDescent="0.25">
      <c r="A5525" s="57">
        <v>31301119</v>
      </c>
      <c r="B5525" s="58" t="s">
        <v>13301</v>
      </c>
    </row>
    <row r="5526" spans="1:2" x14ac:dyDescent="0.25">
      <c r="A5526" s="57">
        <v>31301201</v>
      </c>
      <c r="B5526" s="58" t="s">
        <v>15255</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13473</v>
      </c>
    </row>
    <row r="5531" spans="1:2" x14ac:dyDescent="0.25">
      <c r="A5531" s="57">
        <v>31301206</v>
      </c>
      <c r="B5531" s="58" t="s">
        <v>4848</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4232</v>
      </c>
    </row>
    <row r="5541" spans="1:2" x14ac:dyDescent="0.25">
      <c r="A5541" s="57">
        <v>31301216</v>
      </c>
      <c r="B5541" s="58" t="s">
        <v>162</v>
      </c>
    </row>
    <row r="5542" spans="1:2" x14ac:dyDescent="0.25">
      <c r="A5542" s="57">
        <v>31301217</v>
      </c>
      <c r="B5542" s="58" t="s">
        <v>8699</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9199</v>
      </c>
    </row>
    <row r="5552" spans="1:2" x14ac:dyDescent="0.25">
      <c r="A5552" s="57">
        <v>31301308</v>
      </c>
      <c r="B5552" s="58" t="s">
        <v>18789</v>
      </c>
    </row>
    <row r="5553" spans="1:2" x14ac:dyDescent="0.25">
      <c r="A5553" s="57">
        <v>31301309</v>
      </c>
      <c r="B5553" s="58" t="s">
        <v>10208</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17193</v>
      </c>
    </row>
    <row r="5563" spans="1:2" x14ac:dyDescent="0.25">
      <c r="A5563" s="57">
        <v>31301319</v>
      </c>
      <c r="B5563" s="58" t="s">
        <v>12042</v>
      </c>
    </row>
    <row r="5564" spans="1:2" x14ac:dyDescent="0.25">
      <c r="A5564" s="57">
        <v>31301401</v>
      </c>
      <c r="B5564" s="58" t="s">
        <v>8528</v>
      </c>
    </row>
    <row r="5565" spans="1:2" x14ac:dyDescent="0.25">
      <c r="A5565" s="57">
        <v>31301402</v>
      </c>
      <c r="B5565" s="58" t="s">
        <v>127</v>
      </c>
    </row>
    <row r="5566" spans="1:2" x14ac:dyDescent="0.25">
      <c r="A5566" s="57">
        <v>31301403</v>
      </c>
      <c r="B5566" s="58" t="s">
        <v>16270</v>
      </c>
    </row>
    <row r="5567" spans="1:2" x14ac:dyDescent="0.25">
      <c r="A5567" s="57">
        <v>31301404</v>
      </c>
      <c r="B5567" s="58" t="s">
        <v>8938</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4754</v>
      </c>
    </row>
    <row r="5572" spans="1:2" x14ac:dyDescent="0.25">
      <c r="A5572" s="57">
        <v>31301409</v>
      </c>
      <c r="B5572" s="58" t="s">
        <v>17251</v>
      </c>
    </row>
    <row r="5573" spans="1:2" x14ac:dyDescent="0.25">
      <c r="A5573" s="57">
        <v>31301410</v>
      </c>
      <c r="B5573" s="58" t="s">
        <v>11226</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8615</v>
      </c>
    </row>
    <row r="5581" spans="1:2" x14ac:dyDescent="0.25">
      <c r="A5581" s="57">
        <v>31301418</v>
      </c>
      <c r="B5581" s="58" t="s">
        <v>2383</v>
      </c>
    </row>
    <row r="5582" spans="1:2" x14ac:dyDescent="0.25">
      <c r="A5582" s="57">
        <v>31301419</v>
      </c>
      <c r="B5582" s="58" t="s">
        <v>11018</v>
      </c>
    </row>
    <row r="5583" spans="1:2" x14ac:dyDescent="0.25">
      <c r="A5583" s="57">
        <v>31301501</v>
      </c>
      <c r="B5583" s="58" t="s">
        <v>14207</v>
      </c>
    </row>
    <row r="5584" spans="1:2" x14ac:dyDescent="0.25">
      <c r="A5584" s="57">
        <v>31301502</v>
      </c>
      <c r="B5584" s="58" t="s">
        <v>14196</v>
      </c>
    </row>
    <row r="5585" spans="1:2" x14ac:dyDescent="0.25">
      <c r="A5585" s="57">
        <v>31301503</v>
      </c>
      <c r="B5585" s="58" t="s">
        <v>12133</v>
      </c>
    </row>
    <row r="5586" spans="1:2" x14ac:dyDescent="0.25">
      <c r="A5586" s="57">
        <v>31301504</v>
      </c>
      <c r="B5586" s="58" t="s">
        <v>9907</v>
      </c>
    </row>
    <row r="5587" spans="1:2" x14ac:dyDescent="0.25">
      <c r="A5587" s="57">
        <v>31301505</v>
      </c>
      <c r="B5587" s="58" t="s">
        <v>4935</v>
      </c>
    </row>
    <row r="5588" spans="1:2" x14ac:dyDescent="0.25">
      <c r="A5588" s="57">
        <v>31301506</v>
      </c>
      <c r="B5588" s="58" t="s">
        <v>3456</v>
      </c>
    </row>
    <row r="5589" spans="1:2" x14ac:dyDescent="0.25">
      <c r="A5589" s="57">
        <v>31301507</v>
      </c>
      <c r="B5589" s="58" t="s">
        <v>13307</v>
      </c>
    </row>
    <row r="5590" spans="1:2" x14ac:dyDescent="0.25">
      <c r="A5590" s="57">
        <v>31301508</v>
      </c>
      <c r="B5590" s="58" t="s">
        <v>8786</v>
      </c>
    </row>
    <row r="5591" spans="1:2" x14ac:dyDescent="0.25">
      <c r="A5591" s="57">
        <v>31301509</v>
      </c>
      <c r="B5591" s="58" t="s">
        <v>4326</v>
      </c>
    </row>
    <row r="5592" spans="1:2" x14ac:dyDescent="0.25">
      <c r="A5592" s="57">
        <v>31301510</v>
      </c>
      <c r="B5592" s="58" t="s">
        <v>4461</v>
      </c>
    </row>
    <row r="5593" spans="1:2" x14ac:dyDescent="0.25">
      <c r="A5593" s="57">
        <v>31301511</v>
      </c>
      <c r="B5593" s="58" t="s">
        <v>6930</v>
      </c>
    </row>
    <row r="5594" spans="1:2" x14ac:dyDescent="0.25">
      <c r="A5594" s="57">
        <v>31301512</v>
      </c>
      <c r="B5594" s="58" t="s">
        <v>491</v>
      </c>
    </row>
    <row r="5595" spans="1:2" x14ac:dyDescent="0.25">
      <c r="A5595" s="57">
        <v>31301513</v>
      </c>
      <c r="B5595" s="58" t="s">
        <v>9621</v>
      </c>
    </row>
    <row r="5596" spans="1:2" x14ac:dyDescent="0.25">
      <c r="A5596" s="57">
        <v>31301514</v>
      </c>
      <c r="B5596" s="58" t="s">
        <v>3529</v>
      </c>
    </row>
    <row r="5597" spans="1:2" x14ac:dyDescent="0.25">
      <c r="A5597" s="57">
        <v>31301515</v>
      </c>
      <c r="B5597" s="58" t="s">
        <v>12963</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9143</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14720</v>
      </c>
    </row>
    <row r="5606" spans="1:2" x14ac:dyDescent="0.25">
      <c r="A5606" s="57">
        <v>31311105</v>
      </c>
      <c r="B5606" s="58" t="s">
        <v>12865</v>
      </c>
    </row>
    <row r="5607" spans="1:2" x14ac:dyDescent="0.25">
      <c r="A5607" s="57">
        <v>31311106</v>
      </c>
      <c r="B5607" s="58" t="s">
        <v>7792</v>
      </c>
    </row>
    <row r="5608" spans="1:2" x14ac:dyDescent="0.25">
      <c r="A5608" s="57">
        <v>31311109</v>
      </c>
      <c r="B5608" s="58" t="s">
        <v>9714</v>
      </c>
    </row>
    <row r="5609" spans="1:2" x14ac:dyDescent="0.25">
      <c r="A5609" s="57">
        <v>31311110</v>
      </c>
      <c r="B5609" s="58" t="s">
        <v>6846</v>
      </c>
    </row>
    <row r="5610" spans="1:2" x14ac:dyDescent="0.25">
      <c r="A5610" s="57">
        <v>31311111</v>
      </c>
      <c r="B5610" s="58" t="s">
        <v>14777</v>
      </c>
    </row>
    <row r="5611" spans="1:2" x14ac:dyDescent="0.25">
      <c r="A5611" s="57">
        <v>31311112</v>
      </c>
      <c r="B5611" s="58" t="s">
        <v>832</v>
      </c>
    </row>
    <row r="5612" spans="1:2" x14ac:dyDescent="0.25">
      <c r="A5612" s="57">
        <v>31311113</v>
      </c>
      <c r="B5612" s="58" t="s">
        <v>18189</v>
      </c>
    </row>
    <row r="5613" spans="1:2" x14ac:dyDescent="0.25">
      <c r="A5613" s="57">
        <v>31311201</v>
      </c>
      <c r="B5613" s="58" t="s">
        <v>7889</v>
      </c>
    </row>
    <row r="5614" spans="1:2" x14ac:dyDescent="0.25">
      <c r="A5614" s="57">
        <v>31311202</v>
      </c>
      <c r="B5614" s="58" t="s">
        <v>11245</v>
      </c>
    </row>
    <row r="5615" spans="1:2" x14ac:dyDescent="0.25">
      <c r="A5615" s="57">
        <v>31311203</v>
      </c>
      <c r="B5615" s="58" t="s">
        <v>11073</v>
      </c>
    </row>
    <row r="5616" spans="1:2" x14ac:dyDescent="0.25">
      <c r="A5616" s="57">
        <v>31311204</v>
      </c>
      <c r="B5616" s="58" t="s">
        <v>17064</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6544</v>
      </c>
    </row>
    <row r="5624" spans="1:2" x14ac:dyDescent="0.25">
      <c r="A5624" s="57">
        <v>31311301</v>
      </c>
      <c r="B5624" s="58" t="s">
        <v>12040</v>
      </c>
    </row>
    <row r="5625" spans="1:2" x14ac:dyDescent="0.25">
      <c r="A5625" s="57">
        <v>31311302</v>
      </c>
      <c r="B5625" s="58" t="s">
        <v>17548</v>
      </c>
    </row>
    <row r="5626" spans="1:2" x14ac:dyDescent="0.25">
      <c r="A5626" s="57">
        <v>31311303</v>
      </c>
      <c r="B5626" s="58" t="s">
        <v>10281</v>
      </c>
    </row>
    <row r="5627" spans="1:2" x14ac:dyDescent="0.25">
      <c r="A5627" s="57">
        <v>31311304</v>
      </c>
      <c r="B5627" s="58" t="s">
        <v>1306</v>
      </c>
    </row>
    <row r="5628" spans="1:2" x14ac:dyDescent="0.25">
      <c r="A5628" s="57">
        <v>31311305</v>
      </c>
      <c r="B5628" s="58" t="s">
        <v>4661</v>
      </c>
    </row>
    <row r="5629" spans="1:2" x14ac:dyDescent="0.25">
      <c r="A5629" s="57">
        <v>31311306</v>
      </c>
      <c r="B5629" s="58" t="s">
        <v>630</v>
      </c>
    </row>
    <row r="5630" spans="1:2" x14ac:dyDescent="0.25">
      <c r="A5630" s="57">
        <v>31311309</v>
      </c>
      <c r="B5630" s="58" t="s">
        <v>3150</v>
      </c>
    </row>
    <row r="5631" spans="1:2" x14ac:dyDescent="0.25">
      <c r="A5631" s="57">
        <v>31311310</v>
      </c>
      <c r="B5631" s="58" t="s">
        <v>14957</v>
      </c>
    </row>
    <row r="5632" spans="1:2" x14ac:dyDescent="0.25">
      <c r="A5632" s="57">
        <v>31311311</v>
      </c>
      <c r="B5632" s="58" t="s">
        <v>12595</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16127</v>
      </c>
    </row>
    <row r="5641" spans="1:2" x14ac:dyDescent="0.25">
      <c r="A5641" s="57">
        <v>31311409</v>
      </c>
      <c r="B5641" s="58" t="s">
        <v>3783</v>
      </c>
    </row>
    <row r="5642" spans="1:2" x14ac:dyDescent="0.25">
      <c r="A5642" s="57">
        <v>31311410</v>
      </c>
      <c r="B5642" s="58" t="s">
        <v>12932</v>
      </c>
    </row>
    <row r="5643" spans="1:2" x14ac:dyDescent="0.25">
      <c r="A5643" s="57">
        <v>31311411</v>
      </c>
      <c r="B5643" s="58" t="s">
        <v>4341</v>
      </c>
    </row>
    <row r="5644" spans="1:2" x14ac:dyDescent="0.25">
      <c r="A5644" s="57">
        <v>31311412</v>
      </c>
      <c r="B5644" s="58" t="s">
        <v>9727</v>
      </c>
    </row>
    <row r="5645" spans="1:2" x14ac:dyDescent="0.25">
      <c r="A5645" s="57">
        <v>31311413</v>
      </c>
      <c r="B5645" s="58" t="s">
        <v>17916</v>
      </c>
    </row>
    <row r="5646" spans="1:2" x14ac:dyDescent="0.25">
      <c r="A5646" s="57">
        <v>31311501</v>
      </c>
      <c r="B5646" s="58" t="s">
        <v>11581</v>
      </c>
    </row>
    <row r="5647" spans="1:2" x14ac:dyDescent="0.25">
      <c r="A5647" s="57">
        <v>31311502</v>
      </c>
      <c r="B5647" s="58" t="s">
        <v>9543</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12436</v>
      </c>
    </row>
    <row r="5652" spans="1:2" x14ac:dyDescent="0.25">
      <c r="A5652" s="57">
        <v>31311509</v>
      </c>
      <c r="B5652" s="58" t="s">
        <v>6582</v>
      </c>
    </row>
    <row r="5653" spans="1:2" x14ac:dyDescent="0.25">
      <c r="A5653" s="57">
        <v>31311510</v>
      </c>
      <c r="B5653" s="58" t="s">
        <v>16989</v>
      </c>
    </row>
    <row r="5654" spans="1:2" x14ac:dyDescent="0.25">
      <c r="A5654" s="57">
        <v>31311511</v>
      </c>
      <c r="B5654" s="58" t="s">
        <v>17258</v>
      </c>
    </row>
    <row r="5655" spans="1:2" x14ac:dyDescent="0.25">
      <c r="A5655" s="57">
        <v>31311512</v>
      </c>
      <c r="B5655" s="58" t="s">
        <v>10928</v>
      </c>
    </row>
    <row r="5656" spans="1:2" x14ac:dyDescent="0.25">
      <c r="A5656" s="57">
        <v>31311513</v>
      </c>
      <c r="B5656" s="58" t="s">
        <v>4982</v>
      </c>
    </row>
    <row r="5657" spans="1:2" x14ac:dyDescent="0.25">
      <c r="A5657" s="57">
        <v>31311601</v>
      </c>
      <c r="B5657" s="58" t="s">
        <v>13499</v>
      </c>
    </row>
    <row r="5658" spans="1:2" x14ac:dyDescent="0.25">
      <c r="A5658" s="57">
        <v>31311602</v>
      </c>
      <c r="B5658" s="58" t="s">
        <v>8857</v>
      </c>
    </row>
    <row r="5659" spans="1:2" x14ac:dyDescent="0.25">
      <c r="A5659" s="57">
        <v>31311603</v>
      </c>
      <c r="B5659" s="58" t="s">
        <v>13237</v>
      </c>
    </row>
    <row r="5660" spans="1:2" x14ac:dyDescent="0.25">
      <c r="A5660" s="57">
        <v>31311604</v>
      </c>
      <c r="B5660" s="58" t="s">
        <v>2471</v>
      </c>
    </row>
    <row r="5661" spans="1:2" x14ac:dyDescent="0.25">
      <c r="A5661" s="57">
        <v>31311605</v>
      </c>
      <c r="B5661" s="58" t="s">
        <v>13796</v>
      </c>
    </row>
    <row r="5662" spans="1:2" x14ac:dyDescent="0.25">
      <c r="A5662" s="57">
        <v>31311606</v>
      </c>
      <c r="B5662" s="58" t="s">
        <v>15731</v>
      </c>
    </row>
    <row r="5663" spans="1:2" x14ac:dyDescent="0.25">
      <c r="A5663" s="57">
        <v>31311609</v>
      </c>
      <c r="B5663" s="58" t="s">
        <v>7367</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11653</v>
      </c>
    </row>
    <row r="5668" spans="1:2" x14ac:dyDescent="0.25">
      <c r="A5668" s="57">
        <v>31311701</v>
      </c>
      <c r="B5668" s="58" t="s">
        <v>12573</v>
      </c>
    </row>
    <row r="5669" spans="1:2" x14ac:dyDescent="0.25">
      <c r="A5669" s="57">
        <v>31311702</v>
      </c>
      <c r="B5669" s="58" t="s">
        <v>15347</v>
      </c>
    </row>
    <row r="5670" spans="1:2" x14ac:dyDescent="0.25">
      <c r="A5670" s="57">
        <v>31311703</v>
      </c>
      <c r="B5670" s="58" t="s">
        <v>9422</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5537</v>
      </c>
    </row>
    <row r="5678" spans="1:2" x14ac:dyDescent="0.25">
      <c r="A5678" s="57">
        <v>31311713</v>
      </c>
      <c r="B5678" s="58" t="s">
        <v>2672</v>
      </c>
    </row>
    <row r="5679" spans="1:2" x14ac:dyDescent="0.25">
      <c r="A5679" s="57">
        <v>31321101</v>
      </c>
      <c r="B5679" s="58" t="s">
        <v>9288</v>
      </c>
    </row>
    <row r="5680" spans="1:2" x14ac:dyDescent="0.25">
      <c r="A5680" s="57">
        <v>31321102</v>
      </c>
      <c r="B5680" s="58" t="s">
        <v>10178</v>
      </c>
    </row>
    <row r="5681" spans="1:2" x14ac:dyDescent="0.25">
      <c r="A5681" s="57">
        <v>31321103</v>
      </c>
      <c r="B5681" s="58" t="s">
        <v>7595</v>
      </c>
    </row>
    <row r="5682" spans="1:2" x14ac:dyDescent="0.25">
      <c r="A5682" s="57">
        <v>31321104</v>
      </c>
      <c r="B5682" s="58" t="s">
        <v>6811</v>
      </c>
    </row>
    <row r="5683" spans="1:2" x14ac:dyDescent="0.25">
      <c r="A5683" s="57">
        <v>31321105</v>
      </c>
      <c r="B5683" s="58" t="s">
        <v>14316</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13726</v>
      </c>
    </row>
    <row r="5690" spans="1:2" x14ac:dyDescent="0.25">
      <c r="A5690" s="57">
        <v>31321201</v>
      </c>
      <c r="B5690" s="58" t="s">
        <v>1879</v>
      </c>
    </row>
    <row r="5691" spans="1:2" x14ac:dyDescent="0.25">
      <c r="A5691" s="57">
        <v>31321202</v>
      </c>
      <c r="B5691" s="58" t="s">
        <v>4464</v>
      </c>
    </row>
    <row r="5692" spans="1:2" x14ac:dyDescent="0.25">
      <c r="A5692" s="57">
        <v>31321203</v>
      </c>
      <c r="B5692" s="58" t="s">
        <v>10116</v>
      </c>
    </row>
    <row r="5693" spans="1:2" x14ac:dyDescent="0.25">
      <c r="A5693" s="57">
        <v>31321204</v>
      </c>
      <c r="B5693" s="58" t="s">
        <v>5762</v>
      </c>
    </row>
    <row r="5694" spans="1:2" x14ac:dyDescent="0.25">
      <c r="A5694" s="57">
        <v>31321205</v>
      </c>
      <c r="B5694" s="58" t="s">
        <v>17272</v>
      </c>
    </row>
    <row r="5695" spans="1:2" x14ac:dyDescent="0.25">
      <c r="A5695" s="57">
        <v>31321206</v>
      </c>
      <c r="B5695" s="58" t="s">
        <v>17599</v>
      </c>
    </row>
    <row r="5696" spans="1:2" x14ac:dyDescent="0.25">
      <c r="A5696" s="57">
        <v>31321209</v>
      </c>
      <c r="B5696" s="58" t="s">
        <v>4430</v>
      </c>
    </row>
    <row r="5697" spans="1:2" x14ac:dyDescent="0.25">
      <c r="A5697" s="57">
        <v>31321210</v>
      </c>
      <c r="B5697" s="58" t="s">
        <v>15160</v>
      </c>
    </row>
    <row r="5698" spans="1:2" x14ac:dyDescent="0.25">
      <c r="A5698" s="57">
        <v>31321211</v>
      </c>
      <c r="B5698" s="58" t="s">
        <v>8267</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5007</v>
      </c>
    </row>
    <row r="5706" spans="1:2" x14ac:dyDescent="0.25">
      <c r="A5706" s="57">
        <v>31321306</v>
      </c>
      <c r="B5706" s="58" t="s">
        <v>5049</v>
      </c>
    </row>
    <row r="5707" spans="1:2" x14ac:dyDescent="0.25">
      <c r="A5707" s="57">
        <v>31321309</v>
      </c>
      <c r="B5707" s="58" t="s">
        <v>17557</v>
      </c>
    </row>
    <row r="5708" spans="1:2" x14ac:dyDescent="0.25">
      <c r="A5708" s="57">
        <v>31321310</v>
      </c>
      <c r="B5708" s="58" t="s">
        <v>4547</v>
      </c>
    </row>
    <row r="5709" spans="1:2" x14ac:dyDescent="0.25">
      <c r="A5709" s="57">
        <v>31321311</v>
      </c>
      <c r="B5709" s="58" t="s">
        <v>12270</v>
      </c>
    </row>
    <row r="5710" spans="1:2" x14ac:dyDescent="0.25">
      <c r="A5710" s="57">
        <v>31321312</v>
      </c>
      <c r="B5710" s="58" t="s">
        <v>8280</v>
      </c>
    </row>
    <row r="5711" spans="1:2" x14ac:dyDescent="0.25">
      <c r="A5711" s="57">
        <v>31321313</v>
      </c>
      <c r="B5711" s="58" t="s">
        <v>7374</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5014</v>
      </c>
    </row>
    <row r="5719" spans="1:2" x14ac:dyDescent="0.25">
      <c r="A5719" s="57">
        <v>31321410</v>
      </c>
      <c r="B5719" s="58" t="s">
        <v>8075</v>
      </c>
    </row>
    <row r="5720" spans="1:2" x14ac:dyDescent="0.25">
      <c r="A5720" s="57">
        <v>31321411</v>
      </c>
      <c r="B5720" s="58" t="s">
        <v>6529</v>
      </c>
    </row>
    <row r="5721" spans="1:2" x14ac:dyDescent="0.25">
      <c r="A5721" s="57">
        <v>31321412</v>
      </c>
      <c r="B5721" s="58" t="s">
        <v>12538</v>
      </c>
    </row>
    <row r="5722" spans="1:2" x14ac:dyDescent="0.25">
      <c r="A5722" s="57">
        <v>31321413</v>
      </c>
      <c r="B5722" s="58" t="s">
        <v>9292</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3904</v>
      </c>
    </row>
    <row r="5727" spans="1:2" x14ac:dyDescent="0.25">
      <c r="A5727" s="57">
        <v>31321505</v>
      </c>
      <c r="B5727" s="58" t="s">
        <v>8431</v>
      </c>
    </row>
    <row r="5728" spans="1:2" x14ac:dyDescent="0.25">
      <c r="A5728" s="57">
        <v>31321506</v>
      </c>
      <c r="B5728" s="58" t="s">
        <v>8567</v>
      </c>
    </row>
    <row r="5729" spans="1:2" x14ac:dyDescent="0.25">
      <c r="A5729" s="57">
        <v>31321509</v>
      </c>
      <c r="B5729" s="58" t="s">
        <v>17242</v>
      </c>
    </row>
    <row r="5730" spans="1:2" x14ac:dyDescent="0.25">
      <c r="A5730" s="57">
        <v>31321510</v>
      </c>
      <c r="B5730" s="58" t="s">
        <v>8595</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5222</v>
      </c>
    </row>
    <row r="5735" spans="1:2" x14ac:dyDescent="0.25">
      <c r="A5735" s="57">
        <v>31321602</v>
      </c>
      <c r="B5735" s="58" t="s">
        <v>4051</v>
      </c>
    </row>
    <row r="5736" spans="1:2" x14ac:dyDescent="0.25">
      <c r="A5736" s="57">
        <v>31321603</v>
      </c>
      <c r="B5736" s="58" t="s">
        <v>16114</v>
      </c>
    </row>
    <row r="5737" spans="1:2" x14ac:dyDescent="0.25">
      <c r="A5737" s="57">
        <v>31321604</v>
      </c>
      <c r="B5737" s="58" t="s">
        <v>17693</v>
      </c>
    </row>
    <row r="5738" spans="1:2" x14ac:dyDescent="0.25">
      <c r="A5738" s="57">
        <v>31321605</v>
      </c>
      <c r="B5738" s="58" t="s">
        <v>8746</v>
      </c>
    </row>
    <row r="5739" spans="1:2" x14ac:dyDescent="0.25">
      <c r="A5739" s="57">
        <v>31321606</v>
      </c>
      <c r="B5739" s="58" t="s">
        <v>18195</v>
      </c>
    </row>
    <row r="5740" spans="1:2" x14ac:dyDescent="0.25">
      <c r="A5740" s="57">
        <v>31321609</v>
      </c>
      <c r="B5740" s="58" t="s">
        <v>1889</v>
      </c>
    </row>
    <row r="5741" spans="1:2" x14ac:dyDescent="0.25">
      <c r="A5741" s="57">
        <v>31321610</v>
      </c>
      <c r="B5741" s="58" t="s">
        <v>12417</v>
      </c>
    </row>
    <row r="5742" spans="1:2" x14ac:dyDescent="0.25">
      <c r="A5742" s="57">
        <v>31321611</v>
      </c>
      <c r="B5742" s="58" t="s">
        <v>4183</v>
      </c>
    </row>
    <row r="5743" spans="1:2" x14ac:dyDescent="0.25">
      <c r="A5743" s="57">
        <v>31321612</v>
      </c>
      <c r="B5743" s="58" t="s">
        <v>14774</v>
      </c>
    </row>
    <row r="5744" spans="1:2" x14ac:dyDescent="0.25">
      <c r="A5744" s="57">
        <v>31321613</v>
      </c>
      <c r="B5744" s="58" t="s">
        <v>10536</v>
      </c>
    </row>
    <row r="5745" spans="1:2" x14ac:dyDescent="0.25">
      <c r="A5745" s="57">
        <v>31321701</v>
      </c>
      <c r="B5745" s="58" t="s">
        <v>8098</v>
      </c>
    </row>
    <row r="5746" spans="1:2" x14ac:dyDescent="0.25">
      <c r="A5746" s="57">
        <v>31321702</v>
      </c>
      <c r="B5746" s="58" t="s">
        <v>17649</v>
      </c>
    </row>
    <row r="5747" spans="1:2" x14ac:dyDescent="0.25">
      <c r="A5747" s="57">
        <v>31321703</v>
      </c>
      <c r="B5747" s="58" t="s">
        <v>5588</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6901</v>
      </c>
    </row>
    <row r="5752" spans="1:2" x14ac:dyDescent="0.25">
      <c r="A5752" s="57">
        <v>31321710</v>
      </c>
      <c r="B5752" s="58" t="s">
        <v>7779</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11888</v>
      </c>
    </row>
    <row r="5761" spans="1:2" x14ac:dyDescent="0.25">
      <c r="A5761" s="57">
        <v>31331106</v>
      </c>
      <c r="B5761" s="58" t="s">
        <v>4153</v>
      </c>
    </row>
    <row r="5762" spans="1:2" x14ac:dyDescent="0.25">
      <c r="A5762" s="57">
        <v>31331109</v>
      </c>
      <c r="B5762" s="58" t="s">
        <v>8875</v>
      </c>
    </row>
    <row r="5763" spans="1:2" x14ac:dyDescent="0.25">
      <c r="A5763" s="57">
        <v>31331110</v>
      </c>
      <c r="B5763" s="58" t="s">
        <v>14717</v>
      </c>
    </row>
    <row r="5764" spans="1:2" x14ac:dyDescent="0.25">
      <c r="A5764" s="57">
        <v>31331111</v>
      </c>
      <c r="B5764" s="58" t="s">
        <v>2857</v>
      </c>
    </row>
    <row r="5765" spans="1:2" x14ac:dyDescent="0.25">
      <c r="A5765" s="57">
        <v>31331112</v>
      </c>
      <c r="B5765" s="58" t="s">
        <v>7526</v>
      </c>
    </row>
    <row r="5766" spans="1:2" x14ac:dyDescent="0.25">
      <c r="A5766" s="57">
        <v>31331113</v>
      </c>
      <c r="B5766" s="58" t="s">
        <v>4256</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4405</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15194</v>
      </c>
    </row>
    <row r="5779" spans="1:2" x14ac:dyDescent="0.25">
      <c r="A5779" s="57">
        <v>31331302</v>
      </c>
      <c r="B5779" s="58" t="s">
        <v>10445</v>
      </c>
    </row>
    <row r="5780" spans="1:2" x14ac:dyDescent="0.25">
      <c r="A5780" s="57">
        <v>31331303</v>
      </c>
      <c r="B5780" s="58" t="s">
        <v>14881</v>
      </c>
    </row>
    <row r="5781" spans="1:2" x14ac:dyDescent="0.25">
      <c r="A5781" s="57">
        <v>31331304</v>
      </c>
      <c r="B5781" s="58" t="s">
        <v>11798</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13215</v>
      </c>
    </row>
    <row r="5787" spans="1:2" x14ac:dyDescent="0.25">
      <c r="A5787" s="57">
        <v>31331312</v>
      </c>
      <c r="B5787" s="58" t="s">
        <v>2427</v>
      </c>
    </row>
    <row r="5788" spans="1:2" x14ac:dyDescent="0.25">
      <c r="A5788" s="57">
        <v>31331313</v>
      </c>
      <c r="B5788" s="58" t="s">
        <v>18801</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6919</v>
      </c>
    </row>
    <row r="5797" spans="1:2" x14ac:dyDescent="0.25">
      <c r="A5797" s="57">
        <v>31331411</v>
      </c>
      <c r="B5797" s="58" t="s">
        <v>15933</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7729</v>
      </c>
    </row>
    <row r="5803" spans="1:2" x14ac:dyDescent="0.25">
      <c r="A5803" s="57">
        <v>31331504</v>
      </c>
      <c r="B5803" s="58" t="s">
        <v>17607</v>
      </c>
    </row>
    <row r="5804" spans="1:2" x14ac:dyDescent="0.25">
      <c r="A5804" s="57">
        <v>31331505</v>
      </c>
      <c r="B5804" s="58" t="s">
        <v>7826</v>
      </c>
    </row>
    <row r="5805" spans="1:2" x14ac:dyDescent="0.25">
      <c r="A5805" s="57">
        <v>31331506</v>
      </c>
      <c r="B5805" s="58" t="s">
        <v>6872</v>
      </c>
    </row>
    <row r="5806" spans="1:2" x14ac:dyDescent="0.25">
      <c r="A5806" s="57">
        <v>31331509</v>
      </c>
      <c r="B5806" s="58" t="s">
        <v>3603</v>
      </c>
    </row>
    <row r="5807" spans="1:2" x14ac:dyDescent="0.25">
      <c r="A5807" s="57">
        <v>31331510</v>
      </c>
      <c r="B5807" s="58" t="s">
        <v>4484</v>
      </c>
    </row>
    <row r="5808" spans="1:2" x14ac:dyDescent="0.25">
      <c r="A5808" s="57">
        <v>31331511</v>
      </c>
      <c r="B5808" s="58" t="s">
        <v>15158</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8076</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9135</v>
      </c>
    </row>
    <row r="5817" spans="1:2" x14ac:dyDescent="0.25">
      <c r="A5817" s="57">
        <v>31331609</v>
      </c>
      <c r="B5817" s="58" t="s">
        <v>14080</v>
      </c>
    </row>
    <row r="5818" spans="1:2" x14ac:dyDescent="0.25">
      <c r="A5818" s="57">
        <v>31331610</v>
      </c>
      <c r="B5818" s="58" t="s">
        <v>7585</v>
      </c>
    </row>
    <row r="5819" spans="1:2" x14ac:dyDescent="0.25">
      <c r="A5819" s="57">
        <v>31331611</v>
      </c>
      <c r="B5819" s="58" t="s">
        <v>11596</v>
      </c>
    </row>
    <row r="5820" spans="1:2" x14ac:dyDescent="0.25">
      <c r="A5820" s="57">
        <v>31331612</v>
      </c>
      <c r="B5820" s="58" t="s">
        <v>13476</v>
      </c>
    </row>
    <row r="5821" spans="1:2" x14ac:dyDescent="0.25">
      <c r="A5821" s="57">
        <v>31331613</v>
      </c>
      <c r="B5821" s="58" t="s">
        <v>18345</v>
      </c>
    </row>
    <row r="5822" spans="1:2" x14ac:dyDescent="0.25">
      <c r="A5822" s="57">
        <v>31331701</v>
      </c>
      <c r="B5822" s="58" t="s">
        <v>14910</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9329</v>
      </c>
    </row>
    <row r="5829" spans="1:2" x14ac:dyDescent="0.25">
      <c r="A5829" s="57">
        <v>31331710</v>
      </c>
      <c r="B5829" s="58" t="s">
        <v>5419</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4835</v>
      </c>
    </row>
    <row r="5843" spans="1:2" x14ac:dyDescent="0.25">
      <c r="A5843" s="57">
        <v>31341113</v>
      </c>
      <c r="B5843" s="58" t="s">
        <v>12900</v>
      </c>
    </row>
    <row r="5844" spans="1:2" x14ac:dyDescent="0.25">
      <c r="A5844" s="57">
        <v>31341201</v>
      </c>
      <c r="B5844" s="58" t="s">
        <v>8154</v>
      </c>
    </row>
    <row r="5845" spans="1:2" x14ac:dyDescent="0.25">
      <c r="A5845" s="57">
        <v>31341202</v>
      </c>
      <c r="B5845" s="58" t="s">
        <v>1840</v>
      </c>
    </row>
    <row r="5846" spans="1:2" x14ac:dyDescent="0.25">
      <c r="A5846" s="57">
        <v>31341203</v>
      </c>
      <c r="B5846" s="58" t="s">
        <v>12706</v>
      </c>
    </row>
    <row r="5847" spans="1:2" x14ac:dyDescent="0.25">
      <c r="A5847" s="57">
        <v>31341204</v>
      </c>
      <c r="B5847" s="58" t="s">
        <v>8758</v>
      </c>
    </row>
    <row r="5848" spans="1:2" x14ac:dyDescent="0.25">
      <c r="A5848" s="57">
        <v>31341205</v>
      </c>
      <c r="B5848" s="58" t="s">
        <v>9057</v>
      </c>
    </row>
    <row r="5849" spans="1:2" x14ac:dyDescent="0.25">
      <c r="A5849" s="57">
        <v>31341206</v>
      </c>
      <c r="B5849" s="58" t="s">
        <v>7068</v>
      </c>
    </row>
    <row r="5850" spans="1:2" x14ac:dyDescent="0.25">
      <c r="A5850" s="57">
        <v>31341209</v>
      </c>
      <c r="B5850" s="58" t="s">
        <v>14524</v>
      </c>
    </row>
    <row r="5851" spans="1:2" x14ac:dyDescent="0.25">
      <c r="A5851" s="57">
        <v>31341210</v>
      </c>
      <c r="B5851" s="58" t="s">
        <v>14971</v>
      </c>
    </row>
    <row r="5852" spans="1:2" x14ac:dyDescent="0.25">
      <c r="A5852" s="57">
        <v>31341211</v>
      </c>
      <c r="B5852" s="58" t="s">
        <v>2163</v>
      </c>
    </row>
    <row r="5853" spans="1:2" x14ac:dyDescent="0.25">
      <c r="A5853" s="57">
        <v>31341212</v>
      </c>
      <c r="B5853" s="58" t="s">
        <v>5576</v>
      </c>
    </row>
    <row r="5854" spans="1:2" x14ac:dyDescent="0.25">
      <c r="A5854" s="57">
        <v>31341213</v>
      </c>
      <c r="B5854" s="58" t="s">
        <v>3585</v>
      </c>
    </row>
    <row r="5855" spans="1:2" x14ac:dyDescent="0.25">
      <c r="A5855" s="57">
        <v>31341301</v>
      </c>
      <c r="B5855" s="58" t="s">
        <v>12992</v>
      </c>
    </row>
    <row r="5856" spans="1:2" x14ac:dyDescent="0.25">
      <c r="A5856" s="57">
        <v>31341302</v>
      </c>
      <c r="B5856" s="58" t="s">
        <v>17123</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8082</v>
      </c>
    </row>
    <row r="5862" spans="1:2" x14ac:dyDescent="0.25">
      <c r="A5862" s="57">
        <v>31341310</v>
      </c>
      <c r="B5862" s="58" t="s">
        <v>15708</v>
      </c>
    </row>
    <row r="5863" spans="1:2" x14ac:dyDescent="0.25">
      <c r="A5863" s="57">
        <v>31341311</v>
      </c>
      <c r="B5863" s="58" t="s">
        <v>7011</v>
      </c>
    </row>
    <row r="5864" spans="1:2" x14ac:dyDescent="0.25">
      <c r="A5864" s="57">
        <v>31341312</v>
      </c>
      <c r="B5864" s="58" t="s">
        <v>7465</v>
      </c>
    </row>
    <row r="5865" spans="1:2" x14ac:dyDescent="0.25">
      <c r="A5865" s="57">
        <v>31341313</v>
      </c>
      <c r="B5865" s="58" t="s">
        <v>7813</v>
      </c>
    </row>
    <row r="5866" spans="1:2" x14ac:dyDescent="0.25">
      <c r="A5866" s="57">
        <v>31341401</v>
      </c>
      <c r="B5866" s="58" t="s">
        <v>13338</v>
      </c>
    </row>
    <row r="5867" spans="1:2" x14ac:dyDescent="0.25">
      <c r="A5867" s="57">
        <v>31341402</v>
      </c>
      <c r="B5867" s="58" t="s">
        <v>10784</v>
      </c>
    </row>
    <row r="5868" spans="1:2" x14ac:dyDescent="0.25">
      <c r="A5868" s="57">
        <v>31341403</v>
      </c>
      <c r="B5868" s="58" t="s">
        <v>15741</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13277</v>
      </c>
    </row>
    <row r="5873" spans="1:2" x14ac:dyDescent="0.25">
      <c r="A5873" s="57">
        <v>31341410</v>
      </c>
      <c r="B5873" s="58" t="s">
        <v>9668</v>
      </c>
    </row>
    <row r="5874" spans="1:2" x14ac:dyDescent="0.25">
      <c r="A5874" s="57">
        <v>31341411</v>
      </c>
      <c r="B5874" s="58" t="s">
        <v>7622</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5777</v>
      </c>
    </row>
    <row r="5879" spans="1:2" x14ac:dyDescent="0.25">
      <c r="A5879" s="57">
        <v>31341503</v>
      </c>
      <c r="B5879" s="58" t="s">
        <v>303</v>
      </c>
    </row>
    <row r="5880" spans="1:2" x14ac:dyDescent="0.25">
      <c r="A5880" s="57">
        <v>31341504</v>
      </c>
      <c r="B5880" s="58" t="s">
        <v>11947</v>
      </c>
    </row>
    <row r="5881" spans="1:2" x14ac:dyDescent="0.25">
      <c r="A5881" s="57">
        <v>31341505</v>
      </c>
      <c r="B5881" s="58" t="s">
        <v>17828</v>
      </c>
    </row>
    <row r="5882" spans="1:2" x14ac:dyDescent="0.25">
      <c r="A5882" s="57">
        <v>31341506</v>
      </c>
      <c r="B5882" s="58" t="s">
        <v>9501</v>
      </c>
    </row>
    <row r="5883" spans="1:2" x14ac:dyDescent="0.25">
      <c r="A5883" s="57">
        <v>31341509</v>
      </c>
      <c r="B5883" s="58" t="s">
        <v>11963</v>
      </c>
    </row>
    <row r="5884" spans="1:2" x14ac:dyDescent="0.25">
      <c r="A5884" s="57">
        <v>31341510</v>
      </c>
      <c r="B5884" s="58" t="s">
        <v>15276</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13534</v>
      </c>
    </row>
    <row r="5891" spans="1:2" x14ac:dyDescent="0.25">
      <c r="A5891" s="57">
        <v>31341604</v>
      </c>
      <c r="B5891" s="58" t="s">
        <v>4745</v>
      </c>
    </row>
    <row r="5892" spans="1:2" x14ac:dyDescent="0.25">
      <c r="A5892" s="57">
        <v>31341605</v>
      </c>
      <c r="B5892" s="58" t="s">
        <v>3487</v>
      </c>
    </row>
    <row r="5893" spans="1:2" x14ac:dyDescent="0.25">
      <c r="A5893" s="57">
        <v>31341606</v>
      </c>
      <c r="B5893" s="58" t="s">
        <v>4152</v>
      </c>
    </row>
    <row r="5894" spans="1:2" x14ac:dyDescent="0.25">
      <c r="A5894" s="57">
        <v>31341609</v>
      </c>
      <c r="B5894" s="58" t="s">
        <v>7448</v>
      </c>
    </row>
    <row r="5895" spans="1:2" x14ac:dyDescent="0.25">
      <c r="A5895" s="57">
        <v>31341610</v>
      </c>
      <c r="B5895" s="58" t="s">
        <v>16838</v>
      </c>
    </row>
    <row r="5896" spans="1:2" x14ac:dyDescent="0.25">
      <c r="A5896" s="57">
        <v>31341611</v>
      </c>
      <c r="B5896" s="58" t="s">
        <v>4857</v>
      </c>
    </row>
    <row r="5897" spans="1:2" x14ac:dyDescent="0.25">
      <c r="A5897" s="57">
        <v>31341612</v>
      </c>
      <c r="B5897" s="58" t="s">
        <v>10448</v>
      </c>
    </row>
    <row r="5898" spans="1:2" x14ac:dyDescent="0.25">
      <c r="A5898" s="57">
        <v>31341613</v>
      </c>
      <c r="B5898" s="58" t="s">
        <v>9080</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4629</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9128</v>
      </c>
    </row>
    <row r="5917" spans="1:2" x14ac:dyDescent="0.25">
      <c r="A5917" s="57">
        <v>31351110</v>
      </c>
      <c r="B5917" s="58" t="s">
        <v>14248</v>
      </c>
    </row>
    <row r="5918" spans="1:2" x14ac:dyDescent="0.25">
      <c r="A5918" s="57">
        <v>31351111</v>
      </c>
      <c r="B5918" s="58" t="s">
        <v>14882</v>
      </c>
    </row>
    <row r="5919" spans="1:2" x14ac:dyDescent="0.25">
      <c r="A5919" s="57">
        <v>31351112</v>
      </c>
      <c r="B5919" s="58" t="s">
        <v>5531</v>
      </c>
    </row>
    <row r="5920" spans="1:2" x14ac:dyDescent="0.25">
      <c r="A5920" s="57">
        <v>31351113</v>
      </c>
      <c r="B5920" s="58" t="s">
        <v>8057</v>
      </c>
    </row>
    <row r="5921" spans="1:2" x14ac:dyDescent="0.25">
      <c r="A5921" s="57">
        <v>31351201</v>
      </c>
      <c r="B5921" s="58" t="s">
        <v>1995</v>
      </c>
    </row>
    <row r="5922" spans="1:2" x14ac:dyDescent="0.25">
      <c r="A5922" s="57">
        <v>31351202</v>
      </c>
      <c r="B5922" s="58" t="s">
        <v>11391</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7905</v>
      </c>
    </row>
    <row r="5927" spans="1:2" x14ac:dyDescent="0.25">
      <c r="A5927" s="57">
        <v>31351209</v>
      </c>
      <c r="B5927" s="58" t="s">
        <v>11383</v>
      </c>
    </row>
    <row r="5928" spans="1:2" x14ac:dyDescent="0.25">
      <c r="A5928" s="57">
        <v>31351210</v>
      </c>
      <c r="B5928" s="58" t="s">
        <v>12775</v>
      </c>
    </row>
    <row r="5929" spans="1:2" x14ac:dyDescent="0.25">
      <c r="A5929" s="57">
        <v>31351211</v>
      </c>
      <c r="B5929" s="58" t="s">
        <v>16111</v>
      </c>
    </row>
    <row r="5930" spans="1:2" x14ac:dyDescent="0.25">
      <c r="A5930" s="57">
        <v>31351212</v>
      </c>
      <c r="B5930" s="58" t="s">
        <v>6556</v>
      </c>
    </row>
    <row r="5931" spans="1:2" x14ac:dyDescent="0.25">
      <c r="A5931" s="57">
        <v>31351213</v>
      </c>
      <c r="B5931" s="58" t="s">
        <v>14779</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7883</v>
      </c>
    </row>
    <row r="5937" spans="1:2" x14ac:dyDescent="0.25">
      <c r="A5937" s="57">
        <v>31351306</v>
      </c>
      <c r="B5937" s="58" t="s">
        <v>11004</v>
      </c>
    </row>
    <row r="5938" spans="1:2" x14ac:dyDescent="0.25">
      <c r="A5938" s="57">
        <v>31351309</v>
      </c>
      <c r="B5938" s="58" t="s">
        <v>14793</v>
      </c>
    </row>
    <row r="5939" spans="1:2" x14ac:dyDescent="0.25">
      <c r="A5939" s="57">
        <v>31351310</v>
      </c>
      <c r="B5939" s="58" t="s">
        <v>3990</v>
      </c>
    </row>
    <row r="5940" spans="1:2" x14ac:dyDescent="0.25">
      <c r="A5940" s="57">
        <v>31351311</v>
      </c>
      <c r="B5940" s="58" t="s">
        <v>5821</v>
      </c>
    </row>
    <row r="5941" spans="1:2" x14ac:dyDescent="0.25">
      <c r="A5941" s="57">
        <v>31351312</v>
      </c>
      <c r="B5941" s="58" t="s">
        <v>13415</v>
      </c>
    </row>
    <row r="5942" spans="1:2" x14ac:dyDescent="0.25">
      <c r="A5942" s="57">
        <v>31351313</v>
      </c>
      <c r="B5942" s="58" t="s">
        <v>14185</v>
      </c>
    </row>
    <row r="5943" spans="1:2" x14ac:dyDescent="0.25">
      <c r="A5943" s="57">
        <v>31351401</v>
      </c>
      <c r="B5943" s="58" t="s">
        <v>5384</v>
      </c>
    </row>
    <row r="5944" spans="1:2" x14ac:dyDescent="0.25">
      <c r="A5944" s="57">
        <v>31351402</v>
      </c>
      <c r="B5944" s="58" t="s">
        <v>7446</v>
      </c>
    </row>
    <row r="5945" spans="1:2" x14ac:dyDescent="0.25">
      <c r="A5945" s="57">
        <v>31351403</v>
      </c>
      <c r="B5945" s="58" t="s">
        <v>604</v>
      </c>
    </row>
    <row r="5946" spans="1:2" x14ac:dyDescent="0.25">
      <c r="A5946" s="57">
        <v>31351404</v>
      </c>
      <c r="B5946" s="58" t="s">
        <v>4934</v>
      </c>
    </row>
    <row r="5947" spans="1:2" x14ac:dyDescent="0.25">
      <c r="A5947" s="57">
        <v>31351405</v>
      </c>
      <c r="B5947" s="58" t="s">
        <v>7548</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5268</v>
      </c>
    </row>
    <row r="5954" spans="1:2" x14ac:dyDescent="0.25">
      <c r="A5954" s="57">
        <v>31351501</v>
      </c>
      <c r="B5954" s="58" t="s">
        <v>15490</v>
      </c>
    </row>
    <row r="5955" spans="1:2" x14ac:dyDescent="0.25">
      <c r="A5955" s="57">
        <v>31351502</v>
      </c>
      <c r="B5955" s="58" t="s">
        <v>4498</v>
      </c>
    </row>
    <row r="5956" spans="1:2" x14ac:dyDescent="0.25">
      <c r="A5956" s="57">
        <v>31351503</v>
      </c>
      <c r="B5956" s="58" t="s">
        <v>11071</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11203</v>
      </c>
    </row>
    <row r="5963" spans="1:2" x14ac:dyDescent="0.25">
      <c r="A5963" s="57">
        <v>31351512</v>
      </c>
      <c r="B5963" s="58" t="s">
        <v>7710</v>
      </c>
    </row>
    <row r="5964" spans="1:2" x14ac:dyDescent="0.25">
      <c r="A5964" s="57">
        <v>31351513</v>
      </c>
      <c r="B5964" s="58" t="s">
        <v>6063</v>
      </c>
    </row>
    <row r="5965" spans="1:2" x14ac:dyDescent="0.25">
      <c r="A5965" s="57">
        <v>31351601</v>
      </c>
      <c r="B5965" s="58" t="s">
        <v>1611</v>
      </c>
    </row>
    <row r="5966" spans="1:2" x14ac:dyDescent="0.25">
      <c r="A5966" s="57">
        <v>31351602</v>
      </c>
      <c r="B5966" s="58" t="s">
        <v>5509</v>
      </c>
    </row>
    <row r="5967" spans="1:2" x14ac:dyDescent="0.25">
      <c r="A5967" s="57">
        <v>31351603</v>
      </c>
      <c r="B5967" s="58" t="s">
        <v>17809</v>
      </c>
    </row>
    <row r="5968" spans="1:2" x14ac:dyDescent="0.25">
      <c r="A5968" s="57">
        <v>31351604</v>
      </c>
      <c r="B5968" s="58" t="s">
        <v>12297</v>
      </c>
    </row>
    <row r="5969" spans="1:2" x14ac:dyDescent="0.25">
      <c r="A5969" s="57">
        <v>31351605</v>
      </c>
      <c r="B5969" s="58" t="s">
        <v>15195</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8101</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7944</v>
      </c>
    </row>
    <row r="5981" spans="1:2" x14ac:dyDescent="0.25">
      <c r="A5981" s="57">
        <v>31351706</v>
      </c>
      <c r="B5981" s="58" t="s">
        <v>14295</v>
      </c>
    </row>
    <row r="5982" spans="1:2" x14ac:dyDescent="0.25">
      <c r="A5982" s="57">
        <v>31351709</v>
      </c>
      <c r="B5982" s="58" t="s">
        <v>8518</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11948</v>
      </c>
    </row>
    <row r="5987" spans="1:2" x14ac:dyDescent="0.25">
      <c r="A5987" s="57">
        <v>31361101</v>
      </c>
      <c r="B5987" s="58" t="s">
        <v>7460</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11884</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13243</v>
      </c>
    </row>
    <row r="6010" spans="1:2" x14ac:dyDescent="0.25">
      <c r="A6010" s="57">
        <v>31361302</v>
      </c>
      <c r="B6010" s="58" t="s">
        <v>16245</v>
      </c>
    </row>
    <row r="6011" spans="1:2" x14ac:dyDescent="0.25">
      <c r="A6011" s="57">
        <v>31361303</v>
      </c>
      <c r="B6011" s="58" t="s">
        <v>6714</v>
      </c>
    </row>
    <row r="6012" spans="1:2" x14ac:dyDescent="0.25">
      <c r="A6012" s="57">
        <v>31361304</v>
      </c>
      <c r="B6012" s="58" t="s">
        <v>5186</v>
      </c>
    </row>
    <row r="6013" spans="1:2" x14ac:dyDescent="0.25">
      <c r="A6013" s="57">
        <v>31361305</v>
      </c>
      <c r="B6013" s="58" t="s">
        <v>2154</v>
      </c>
    </row>
    <row r="6014" spans="1:2" x14ac:dyDescent="0.25">
      <c r="A6014" s="57">
        <v>31361306</v>
      </c>
      <c r="B6014" s="58" t="s">
        <v>8352</v>
      </c>
    </row>
    <row r="6015" spans="1:2" x14ac:dyDescent="0.25">
      <c r="A6015" s="57">
        <v>31361309</v>
      </c>
      <c r="B6015" s="58" t="s">
        <v>14408</v>
      </c>
    </row>
    <row r="6016" spans="1:2" x14ac:dyDescent="0.25">
      <c r="A6016" s="57">
        <v>31361310</v>
      </c>
      <c r="B6016" s="58" t="s">
        <v>10561</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7567</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12412</v>
      </c>
    </row>
    <row r="6025" spans="1:2" x14ac:dyDescent="0.25">
      <c r="A6025" s="57">
        <v>31361406</v>
      </c>
      <c r="B6025" s="58" t="s">
        <v>8224</v>
      </c>
    </row>
    <row r="6026" spans="1:2" x14ac:dyDescent="0.25">
      <c r="A6026" s="57">
        <v>31361409</v>
      </c>
      <c r="B6026" s="58" t="s">
        <v>14144</v>
      </c>
    </row>
    <row r="6027" spans="1:2" x14ac:dyDescent="0.25">
      <c r="A6027" s="57">
        <v>31361410</v>
      </c>
      <c r="B6027" s="58" t="s">
        <v>13077</v>
      </c>
    </row>
    <row r="6028" spans="1:2" x14ac:dyDescent="0.25">
      <c r="A6028" s="57">
        <v>31361411</v>
      </c>
      <c r="B6028" s="58" t="s">
        <v>7178</v>
      </c>
    </row>
    <row r="6029" spans="1:2" x14ac:dyDescent="0.25">
      <c r="A6029" s="57">
        <v>31361412</v>
      </c>
      <c r="B6029" s="58" t="s">
        <v>10306</v>
      </c>
    </row>
    <row r="6030" spans="1:2" x14ac:dyDescent="0.25">
      <c r="A6030" s="57">
        <v>31361413</v>
      </c>
      <c r="B6030" s="58" t="s">
        <v>10265</v>
      </c>
    </row>
    <row r="6031" spans="1:2" x14ac:dyDescent="0.25">
      <c r="A6031" s="57">
        <v>31361501</v>
      </c>
      <c r="B6031" s="58" t="s">
        <v>6357</v>
      </c>
    </row>
    <row r="6032" spans="1:2" x14ac:dyDescent="0.25">
      <c r="A6032" s="57">
        <v>31361502</v>
      </c>
      <c r="B6032" s="58" t="s">
        <v>11759</v>
      </c>
    </row>
    <row r="6033" spans="1:2" x14ac:dyDescent="0.25">
      <c r="A6033" s="57">
        <v>31361503</v>
      </c>
      <c r="B6033" s="58" t="s">
        <v>10955</v>
      </c>
    </row>
    <row r="6034" spans="1:2" x14ac:dyDescent="0.25">
      <c r="A6034" s="57">
        <v>31361504</v>
      </c>
      <c r="B6034" s="58" t="s">
        <v>5320</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5240</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9468</v>
      </c>
    </row>
    <row r="6045" spans="1:2" x14ac:dyDescent="0.25">
      <c r="A6045" s="57">
        <v>31361604</v>
      </c>
      <c r="B6045" s="58" t="s">
        <v>6626</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17074</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7708</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11877</v>
      </c>
    </row>
    <row r="6066" spans="1:2" x14ac:dyDescent="0.25">
      <c r="A6066" s="57">
        <v>31371003</v>
      </c>
      <c r="B6066" s="58" t="s">
        <v>9172</v>
      </c>
    </row>
    <row r="6067" spans="1:2" x14ac:dyDescent="0.25">
      <c r="A6067" s="57">
        <v>31371101</v>
      </c>
      <c r="B6067" s="58" t="s">
        <v>7213</v>
      </c>
    </row>
    <row r="6068" spans="1:2" x14ac:dyDescent="0.25">
      <c r="A6068" s="57">
        <v>31371102</v>
      </c>
      <c r="B6068" s="58" t="s">
        <v>5903</v>
      </c>
    </row>
    <row r="6069" spans="1:2" x14ac:dyDescent="0.25">
      <c r="A6069" s="57">
        <v>31371103</v>
      </c>
      <c r="B6069" s="58" t="s">
        <v>9978</v>
      </c>
    </row>
    <row r="6070" spans="1:2" x14ac:dyDescent="0.25">
      <c r="A6070" s="57">
        <v>31371104</v>
      </c>
      <c r="B6070" s="58" t="s">
        <v>18205</v>
      </c>
    </row>
    <row r="6071" spans="1:2" x14ac:dyDescent="0.25">
      <c r="A6071" s="57">
        <v>31371105</v>
      </c>
      <c r="B6071" s="58" t="s">
        <v>14876</v>
      </c>
    </row>
    <row r="6072" spans="1:2" x14ac:dyDescent="0.25">
      <c r="A6072" s="57">
        <v>31371106</v>
      </c>
      <c r="B6072" s="58" t="s">
        <v>884</v>
      </c>
    </row>
    <row r="6073" spans="1:2" x14ac:dyDescent="0.25">
      <c r="A6073" s="57">
        <v>31371107</v>
      </c>
      <c r="B6073" s="58" t="s">
        <v>13404</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7866</v>
      </c>
    </row>
    <row r="6078" spans="1:2" x14ac:dyDescent="0.25">
      <c r="A6078" s="57">
        <v>31371205</v>
      </c>
      <c r="B6078" s="58" t="s">
        <v>13015</v>
      </c>
    </row>
    <row r="6079" spans="1:2" x14ac:dyDescent="0.25">
      <c r="A6079" s="57">
        <v>31371206</v>
      </c>
      <c r="B6079" s="58" t="s">
        <v>6342</v>
      </c>
    </row>
    <row r="6080" spans="1:2" x14ac:dyDescent="0.25">
      <c r="A6080" s="57">
        <v>31371207</v>
      </c>
      <c r="B6080" s="58" t="s">
        <v>654</v>
      </c>
    </row>
    <row r="6081" spans="1:2" x14ac:dyDescent="0.25">
      <c r="A6081" s="57">
        <v>31371208</v>
      </c>
      <c r="B6081" s="58" t="s">
        <v>5469</v>
      </c>
    </row>
    <row r="6082" spans="1:2" x14ac:dyDescent="0.25">
      <c r="A6082" s="57">
        <v>31371209</v>
      </c>
      <c r="B6082" s="58" t="s">
        <v>15635</v>
      </c>
    </row>
    <row r="6083" spans="1:2" x14ac:dyDescent="0.25">
      <c r="A6083" s="57">
        <v>31371301</v>
      </c>
      <c r="B6083" s="58" t="s">
        <v>5544</v>
      </c>
    </row>
    <row r="6084" spans="1:2" x14ac:dyDescent="0.25">
      <c r="A6084" s="57">
        <v>31371302</v>
      </c>
      <c r="B6084" s="58" t="s">
        <v>4373</v>
      </c>
    </row>
    <row r="6085" spans="1:2" x14ac:dyDescent="0.25">
      <c r="A6085" s="57">
        <v>31371401</v>
      </c>
      <c r="B6085" s="58" t="s">
        <v>6534</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4375</v>
      </c>
    </row>
    <row r="6094" spans="1:2" x14ac:dyDescent="0.25">
      <c r="A6094" s="57">
        <v>32101505</v>
      </c>
      <c r="B6094" s="58" t="s">
        <v>9759</v>
      </c>
    </row>
    <row r="6095" spans="1:2" x14ac:dyDescent="0.25">
      <c r="A6095" s="57">
        <v>32101506</v>
      </c>
      <c r="B6095" s="58" t="s">
        <v>15017</v>
      </c>
    </row>
    <row r="6096" spans="1:2" x14ac:dyDescent="0.25">
      <c r="A6096" s="57">
        <v>32101507</v>
      </c>
      <c r="B6096" s="58" t="s">
        <v>7368</v>
      </c>
    </row>
    <row r="6097" spans="1:2" x14ac:dyDescent="0.25">
      <c r="A6097" s="57">
        <v>32101508</v>
      </c>
      <c r="B6097" s="58" t="s">
        <v>5005</v>
      </c>
    </row>
    <row r="6098" spans="1:2" x14ac:dyDescent="0.25">
      <c r="A6098" s="57">
        <v>32101509</v>
      </c>
      <c r="B6098" s="58" t="s">
        <v>8105</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6179</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8120</v>
      </c>
    </row>
    <row r="6118" spans="1:2" x14ac:dyDescent="0.25">
      <c r="A6118" s="57">
        <v>32101602</v>
      </c>
      <c r="B6118" s="58" t="s">
        <v>9681</v>
      </c>
    </row>
    <row r="6119" spans="1:2" x14ac:dyDescent="0.25">
      <c r="A6119" s="57">
        <v>32101603</v>
      </c>
      <c r="B6119" s="58" t="s">
        <v>14918</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11084</v>
      </c>
    </row>
    <row r="6125" spans="1:2" x14ac:dyDescent="0.25">
      <c r="A6125" s="57">
        <v>32101609</v>
      </c>
      <c r="B6125" s="58" t="s">
        <v>4457</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4851</v>
      </c>
    </row>
    <row r="6130" spans="1:2" x14ac:dyDescent="0.25">
      <c r="A6130" s="57">
        <v>32101615</v>
      </c>
      <c r="B6130" s="58" t="s">
        <v>2342</v>
      </c>
    </row>
    <row r="6131" spans="1:2" x14ac:dyDescent="0.25">
      <c r="A6131" s="57">
        <v>32101616</v>
      </c>
      <c r="B6131" s="58" t="s">
        <v>8960</v>
      </c>
    </row>
    <row r="6132" spans="1:2" x14ac:dyDescent="0.25">
      <c r="A6132" s="57">
        <v>32101617</v>
      </c>
      <c r="B6132" s="58" t="s">
        <v>8398</v>
      </c>
    </row>
    <row r="6133" spans="1:2" x14ac:dyDescent="0.25">
      <c r="A6133" s="57">
        <v>32101618</v>
      </c>
      <c r="B6133" s="58" t="s">
        <v>12312</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4558</v>
      </c>
    </row>
    <row r="6138" spans="1:2" x14ac:dyDescent="0.25">
      <c r="A6138" s="57">
        <v>32101623</v>
      </c>
      <c r="B6138" s="58" t="s">
        <v>2477</v>
      </c>
    </row>
    <row r="6139" spans="1:2" x14ac:dyDescent="0.25">
      <c r="A6139" s="57">
        <v>32101624</v>
      </c>
      <c r="B6139" s="58" t="s">
        <v>12904</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15841</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15399</v>
      </c>
    </row>
    <row r="6151" spans="1:2" x14ac:dyDescent="0.25">
      <c r="A6151" s="57">
        <v>32101636</v>
      </c>
      <c r="B6151" s="58" t="s">
        <v>3398</v>
      </c>
    </row>
    <row r="6152" spans="1:2" x14ac:dyDescent="0.25">
      <c r="A6152" s="57">
        <v>32101637</v>
      </c>
      <c r="B6152" s="58" t="s">
        <v>5535</v>
      </c>
    </row>
    <row r="6153" spans="1:2" x14ac:dyDescent="0.25">
      <c r="A6153" s="57">
        <v>32111501</v>
      </c>
      <c r="B6153" s="58" t="s">
        <v>14390</v>
      </c>
    </row>
    <row r="6154" spans="1:2" x14ac:dyDescent="0.25">
      <c r="A6154" s="57">
        <v>32111502</v>
      </c>
      <c r="B6154" s="58" t="s">
        <v>6860</v>
      </c>
    </row>
    <row r="6155" spans="1:2" x14ac:dyDescent="0.25">
      <c r="A6155" s="57">
        <v>32111503</v>
      </c>
      <c r="B6155" s="58" t="s">
        <v>9004</v>
      </c>
    </row>
    <row r="6156" spans="1:2" x14ac:dyDescent="0.25">
      <c r="A6156" s="57">
        <v>32111504</v>
      </c>
      <c r="B6156" s="58" t="s">
        <v>6708</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9730</v>
      </c>
    </row>
    <row r="6168" spans="1:2" x14ac:dyDescent="0.25">
      <c r="A6168" s="57">
        <v>32111604</v>
      </c>
      <c r="B6168" s="58" t="s">
        <v>5567</v>
      </c>
    </row>
    <row r="6169" spans="1:2" x14ac:dyDescent="0.25">
      <c r="A6169" s="57">
        <v>32111607</v>
      </c>
      <c r="B6169" s="58" t="s">
        <v>5575</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9858</v>
      </c>
    </row>
    <row r="6178" spans="1:2" x14ac:dyDescent="0.25">
      <c r="A6178" s="57">
        <v>32111705</v>
      </c>
      <c r="B6178" s="58" t="s">
        <v>519</v>
      </c>
    </row>
    <row r="6179" spans="1:2" x14ac:dyDescent="0.25">
      <c r="A6179" s="57">
        <v>32111706</v>
      </c>
      <c r="B6179" s="58" t="s">
        <v>14796</v>
      </c>
    </row>
    <row r="6180" spans="1:2" x14ac:dyDescent="0.25">
      <c r="A6180" s="57">
        <v>32121501</v>
      </c>
      <c r="B6180" s="58" t="s">
        <v>4252</v>
      </c>
    </row>
    <row r="6181" spans="1:2" x14ac:dyDescent="0.25">
      <c r="A6181" s="57">
        <v>32121502</v>
      </c>
      <c r="B6181" s="58" t="s">
        <v>8591</v>
      </c>
    </row>
    <row r="6182" spans="1:2" x14ac:dyDescent="0.25">
      <c r="A6182" s="57">
        <v>32121503</v>
      </c>
      <c r="B6182" s="58" t="s">
        <v>13397</v>
      </c>
    </row>
    <row r="6183" spans="1:2" x14ac:dyDescent="0.25">
      <c r="A6183" s="57">
        <v>32121504</v>
      </c>
      <c r="B6183" s="58" t="s">
        <v>13069</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8182</v>
      </c>
    </row>
    <row r="6188" spans="1:2" x14ac:dyDescent="0.25">
      <c r="A6188" s="57">
        <v>32121701</v>
      </c>
      <c r="B6188" s="58" t="s">
        <v>4818</v>
      </c>
    </row>
    <row r="6189" spans="1:2" x14ac:dyDescent="0.25">
      <c r="A6189" s="57">
        <v>32121702</v>
      </c>
      <c r="B6189" s="58" t="s">
        <v>13770</v>
      </c>
    </row>
    <row r="6190" spans="1:2" x14ac:dyDescent="0.25">
      <c r="A6190" s="57">
        <v>32121703</v>
      </c>
      <c r="B6190" s="58" t="s">
        <v>16281</v>
      </c>
    </row>
    <row r="6191" spans="1:2" x14ac:dyDescent="0.25">
      <c r="A6191" s="57">
        <v>32121704</v>
      </c>
      <c r="B6191" s="58" t="s">
        <v>13626</v>
      </c>
    </row>
    <row r="6192" spans="1:2" x14ac:dyDescent="0.25">
      <c r="A6192" s="57">
        <v>32121705</v>
      </c>
      <c r="B6192" s="58" t="s">
        <v>8227</v>
      </c>
    </row>
    <row r="6193" spans="1:2" x14ac:dyDescent="0.25">
      <c r="A6193" s="57">
        <v>32121706</v>
      </c>
      <c r="B6193" s="58" t="s">
        <v>7664</v>
      </c>
    </row>
    <row r="6194" spans="1:2" x14ac:dyDescent="0.25">
      <c r="A6194" s="57">
        <v>32131001</v>
      </c>
      <c r="B6194" s="58" t="s">
        <v>4357</v>
      </c>
    </row>
    <row r="6195" spans="1:2" x14ac:dyDescent="0.25">
      <c r="A6195" s="57">
        <v>32131002</v>
      </c>
      <c r="B6195" s="58" t="s">
        <v>14151</v>
      </c>
    </row>
    <row r="6196" spans="1:2" x14ac:dyDescent="0.25">
      <c r="A6196" s="57">
        <v>32131003</v>
      </c>
      <c r="B6196" s="58" t="s">
        <v>15112</v>
      </c>
    </row>
    <row r="6197" spans="1:2" x14ac:dyDescent="0.25">
      <c r="A6197" s="57">
        <v>32131005</v>
      </c>
      <c r="B6197" s="58" t="s">
        <v>7061</v>
      </c>
    </row>
    <row r="6198" spans="1:2" x14ac:dyDescent="0.25">
      <c r="A6198" s="57">
        <v>32131006</v>
      </c>
      <c r="B6198" s="58" t="s">
        <v>18539</v>
      </c>
    </row>
    <row r="6199" spans="1:2" x14ac:dyDescent="0.25">
      <c r="A6199" s="57">
        <v>32131007</v>
      </c>
      <c r="B6199" s="58" t="s">
        <v>4314</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16092</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16066</v>
      </c>
    </row>
    <row r="6210" spans="1:2" x14ac:dyDescent="0.25">
      <c r="A6210" s="57">
        <v>32141006</v>
      </c>
      <c r="B6210" s="58" t="s">
        <v>7337</v>
      </c>
    </row>
    <row r="6211" spans="1:2" x14ac:dyDescent="0.25">
      <c r="A6211" s="57">
        <v>32141007</v>
      </c>
      <c r="B6211" s="58" t="s">
        <v>4718</v>
      </c>
    </row>
    <row r="6212" spans="1:2" x14ac:dyDescent="0.25">
      <c r="A6212" s="57">
        <v>32141008</v>
      </c>
      <c r="B6212" s="58" t="s">
        <v>18031</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15096</v>
      </c>
    </row>
    <row r="6217" spans="1:2" x14ac:dyDescent="0.25">
      <c r="A6217" s="57">
        <v>32141013</v>
      </c>
      <c r="B6217" s="58" t="s">
        <v>10129</v>
      </c>
    </row>
    <row r="6218" spans="1:2" x14ac:dyDescent="0.25">
      <c r="A6218" s="57">
        <v>32141014</v>
      </c>
      <c r="B6218" s="58" t="s">
        <v>11172</v>
      </c>
    </row>
    <row r="6219" spans="1:2" x14ac:dyDescent="0.25">
      <c r="A6219" s="57">
        <v>32141015</v>
      </c>
      <c r="B6219" s="58" t="s">
        <v>6243</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17239</v>
      </c>
    </row>
    <row r="6225" spans="1:2" x14ac:dyDescent="0.25">
      <c r="A6225" s="57">
        <v>32141105</v>
      </c>
      <c r="B6225" s="58" t="s">
        <v>16738</v>
      </c>
    </row>
    <row r="6226" spans="1:2" x14ac:dyDescent="0.25">
      <c r="A6226" s="57">
        <v>32141106</v>
      </c>
      <c r="B6226" s="58" t="s">
        <v>9176</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7648</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15756</v>
      </c>
    </row>
    <row r="6252" spans="1:2" x14ac:dyDescent="0.25">
      <c r="A6252" s="57">
        <v>39111506</v>
      </c>
      <c r="B6252" s="58" t="s">
        <v>5197</v>
      </c>
    </row>
    <row r="6253" spans="1:2" x14ac:dyDescent="0.25">
      <c r="A6253" s="57">
        <v>39111507</v>
      </c>
      <c r="B6253" s="58" t="s">
        <v>17310</v>
      </c>
    </row>
    <row r="6254" spans="1:2" x14ac:dyDescent="0.25">
      <c r="A6254" s="57">
        <v>39111508</v>
      </c>
      <c r="B6254" s="58" t="s">
        <v>2380</v>
      </c>
    </row>
    <row r="6255" spans="1:2" x14ac:dyDescent="0.25">
      <c r="A6255" s="57">
        <v>39111509</v>
      </c>
      <c r="B6255" s="58" t="s">
        <v>15452</v>
      </c>
    </row>
    <row r="6256" spans="1:2" x14ac:dyDescent="0.25">
      <c r="A6256" s="57">
        <v>39111510</v>
      </c>
      <c r="B6256" s="58" t="s">
        <v>8237</v>
      </c>
    </row>
    <row r="6257" spans="1:2" x14ac:dyDescent="0.25">
      <c r="A6257" s="57">
        <v>39111512</v>
      </c>
      <c r="B6257" s="58" t="s">
        <v>13517</v>
      </c>
    </row>
    <row r="6258" spans="1:2" x14ac:dyDescent="0.25">
      <c r="A6258" s="57">
        <v>39111513</v>
      </c>
      <c r="B6258" s="58" t="s">
        <v>9342</v>
      </c>
    </row>
    <row r="6259" spans="1:2" x14ac:dyDescent="0.25">
      <c r="A6259" s="57">
        <v>39111514</v>
      </c>
      <c r="B6259" s="58" t="s">
        <v>14754</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9062</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13216</v>
      </c>
    </row>
    <row r="6275" spans="1:2" x14ac:dyDescent="0.25">
      <c r="A6275" s="57">
        <v>39111705</v>
      </c>
      <c r="B6275" s="58" t="s">
        <v>17783</v>
      </c>
    </row>
    <row r="6276" spans="1:2" x14ac:dyDescent="0.25">
      <c r="A6276" s="57">
        <v>39111706</v>
      </c>
      <c r="B6276" s="58" t="s">
        <v>5987</v>
      </c>
    </row>
    <row r="6277" spans="1:2" x14ac:dyDescent="0.25">
      <c r="A6277" s="57">
        <v>39111801</v>
      </c>
      <c r="B6277" s="58" t="s">
        <v>13164</v>
      </c>
    </row>
    <row r="6278" spans="1:2" x14ac:dyDescent="0.25">
      <c r="A6278" s="57">
        <v>39111802</v>
      </c>
      <c r="B6278" s="58" t="s">
        <v>15064</v>
      </c>
    </row>
    <row r="6279" spans="1:2" x14ac:dyDescent="0.25">
      <c r="A6279" s="57">
        <v>39111803</v>
      </c>
      <c r="B6279" s="58" t="s">
        <v>13891</v>
      </c>
    </row>
    <row r="6280" spans="1:2" x14ac:dyDescent="0.25">
      <c r="A6280" s="57">
        <v>39111804</v>
      </c>
      <c r="B6280" s="58" t="s">
        <v>17726</v>
      </c>
    </row>
    <row r="6281" spans="1:2" x14ac:dyDescent="0.25">
      <c r="A6281" s="57">
        <v>39111806</v>
      </c>
      <c r="B6281" s="58" t="s">
        <v>8480</v>
      </c>
    </row>
    <row r="6282" spans="1:2" x14ac:dyDescent="0.25">
      <c r="A6282" s="57">
        <v>39111808</v>
      </c>
      <c r="B6282" s="58" t="s">
        <v>8958</v>
      </c>
    </row>
    <row r="6283" spans="1:2" x14ac:dyDescent="0.25">
      <c r="A6283" s="57">
        <v>39111809</v>
      </c>
      <c r="B6283" s="58" t="s">
        <v>3810</v>
      </c>
    </row>
    <row r="6284" spans="1:2" x14ac:dyDescent="0.25">
      <c r="A6284" s="57">
        <v>39111810</v>
      </c>
      <c r="B6284" s="58" t="s">
        <v>5257</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5611</v>
      </c>
    </row>
    <row r="6289" spans="1:2" x14ac:dyDescent="0.25">
      <c r="A6289" s="57">
        <v>39111902</v>
      </c>
      <c r="B6289" s="58" t="s">
        <v>4788</v>
      </c>
    </row>
    <row r="6290" spans="1:2" x14ac:dyDescent="0.25">
      <c r="A6290" s="57">
        <v>39112001</v>
      </c>
      <c r="B6290" s="58" t="s">
        <v>14215</v>
      </c>
    </row>
    <row r="6291" spans="1:2" x14ac:dyDescent="0.25">
      <c r="A6291" s="57">
        <v>39112002</v>
      </c>
      <c r="B6291" s="58" t="s">
        <v>9411</v>
      </c>
    </row>
    <row r="6292" spans="1:2" x14ac:dyDescent="0.25">
      <c r="A6292" s="57">
        <v>39112003</v>
      </c>
      <c r="B6292" s="58" t="s">
        <v>11685</v>
      </c>
    </row>
    <row r="6293" spans="1:2" x14ac:dyDescent="0.25">
      <c r="A6293" s="57">
        <v>39121001</v>
      </c>
      <c r="B6293" s="58" t="s">
        <v>5157</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5688</v>
      </c>
    </row>
    <row r="6301" spans="1:2" x14ac:dyDescent="0.25">
      <c r="A6301" s="57">
        <v>39121010</v>
      </c>
      <c r="B6301" s="58" t="s">
        <v>13720</v>
      </c>
    </row>
    <row r="6302" spans="1:2" x14ac:dyDescent="0.25">
      <c r="A6302" s="57">
        <v>39121011</v>
      </c>
      <c r="B6302" s="58" t="s">
        <v>10100</v>
      </c>
    </row>
    <row r="6303" spans="1:2" x14ac:dyDescent="0.25">
      <c r="A6303" s="57">
        <v>39121012</v>
      </c>
      <c r="B6303" s="58" t="s">
        <v>10437</v>
      </c>
    </row>
    <row r="6304" spans="1:2" x14ac:dyDescent="0.25">
      <c r="A6304" s="57">
        <v>39121013</v>
      </c>
      <c r="B6304" s="58" t="s">
        <v>8725</v>
      </c>
    </row>
    <row r="6305" spans="1:2" x14ac:dyDescent="0.25">
      <c r="A6305" s="57">
        <v>39121014</v>
      </c>
      <c r="B6305" s="58" t="s">
        <v>18175</v>
      </c>
    </row>
    <row r="6306" spans="1:2" x14ac:dyDescent="0.25">
      <c r="A6306" s="57">
        <v>39121015</v>
      </c>
      <c r="B6306" s="58" t="s">
        <v>247</v>
      </c>
    </row>
    <row r="6307" spans="1:2" x14ac:dyDescent="0.25">
      <c r="A6307" s="57">
        <v>39121016</v>
      </c>
      <c r="B6307" s="58" t="s">
        <v>4360</v>
      </c>
    </row>
    <row r="6308" spans="1:2" x14ac:dyDescent="0.25">
      <c r="A6308" s="57">
        <v>39121017</v>
      </c>
      <c r="B6308" s="58" t="s">
        <v>10986</v>
      </c>
    </row>
    <row r="6309" spans="1:2" x14ac:dyDescent="0.25">
      <c r="A6309" s="57">
        <v>39121018</v>
      </c>
      <c r="B6309" s="58" t="s">
        <v>8861</v>
      </c>
    </row>
    <row r="6310" spans="1:2" x14ac:dyDescent="0.25">
      <c r="A6310" s="57">
        <v>39121019</v>
      </c>
      <c r="B6310" s="58" t="s">
        <v>11928</v>
      </c>
    </row>
    <row r="6311" spans="1:2" x14ac:dyDescent="0.25">
      <c r="A6311" s="57">
        <v>39121020</v>
      </c>
      <c r="B6311" s="58" t="s">
        <v>15642</v>
      </c>
    </row>
    <row r="6312" spans="1:2" x14ac:dyDescent="0.25">
      <c r="A6312" s="57">
        <v>39121101</v>
      </c>
      <c r="B6312" s="58" t="s">
        <v>13481</v>
      </c>
    </row>
    <row r="6313" spans="1:2" x14ac:dyDescent="0.25">
      <c r="A6313" s="57">
        <v>39121102</v>
      </c>
      <c r="B6313" s="58" t="s">
        <v>15246</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9585</v>
      </c>
    </row>
    <row r="6318" spans="1:2" x14ac:dyDescent="0.25">
      <c r="A6318" s="57">
        <v>39121107</v>
      </c>
      <c r="B6318" s="58" t="s">
        <v>16512</v>
      </c>
    </row>
    <row r="6319" spans="1:2" x14ac:dyDescent="0.25">
      <c r="A6319" s="57">
        <v>39121108</v>
      </c>
      <c r="B6319" s="58" t="s">
        <v>12237</v>
      </c>
    </row>
    <row r="6320" spans="1:2" x14ac:dyDescent="0.25">
      <c r="A6320" s="57">
        <v>39121109</v>
      </c>
      <c r="B6320" s="58" t="s">
        <v>13872</v>
      </c>
    </row>
    <row r="6321" spans="1:2" x14ac:dyDescent="0.25">
      <c r="A6321" s="57">
        <v>39121201</v>
      </c>
      <c r="B6321" s="58" t="s">
        <v>13624</v>
      </c>
    </row>
    <row r="6322" spans="1:2" x14ac:dyDescent="0.25">
      <c r="A6322" s="57">
        <v>39121202</v>
      </c>
      <c r="B6322" s="58" t="s">
        <v>10802</v>
      </c>
    </row>
    <row r="6323" spans="1:2" x14ac:dyDescent="0.25">
      <c r="A6323" s="57">
        <v>39121203</v>
      </c>
      <c r="B6323" s="58" t="s">
        <v>2572</v>
      </c>
    </row>
    <row r="6324" spans="1:2" x14ac:dyDescent="0.25">
      <c r="A6324" s="57">
        <v>39121204</v>
      </c>
      <c r="B6324" s="58" t="s">
        <v>4287</v>
      </c>
    </row>
    <row r="6325" spans="1:2" x14ac:dyDescent="0.25">
      <c r="A6325" s="57">
        <v>39121205</v>
      </c>
      <c r="B6325" s="58" t="s">
        <v>1609</v>
      </c>
    </row>
    <row r="6326" spans="1:2" x14ac:dyDescent="0.25">
      <c r="A6326" s="57">
        <v>39121206</v>
      </c>
      <c r="B6326" s="58" t="s">
        <v>15291</v>
      </c>
    </row>
    <row r="6327" spans="1:2" x14ac:dyDescent="0.25">
      <c r="A6327" s="57">
        <v>39121207</v>
      </c>
      <c r="B6327" s="58" t="s">
        <v>11723</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7310</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12267</v>
      </c>
    </row>
    <row r="6339" spans="1:2" x14ac:dyDescent="0.25">
      <c r="A6339" s="57">
        <v>39121312</v>
      </c>
      <c r="B6339" s="58" t="s">
        <v>15758</v>
      </c>
    </row>
    <row r="6340" spans="1:2" x14ac:dyDescent="0.25">
      <c r="A6340" s="57">
        <v>39121313</v>
      </c>
      <c r="B6340" s="58" t="s">
        <v>14353</v>
      </c>
    </row>
    <row r="6341" spans="1:2" x14ac:dyDescent="0.25">
      <c r="A6341" s="57">
        <v>39121402</v>
      </c>
      <c r="B6341" s="58" t="s">
        <v>1565</v>
      </c>
    </row>
    <row r="6342" spans="1:2" x14ac:dyDescent="0.25">
      <c r="A6342" s="57">
        <v>39121403</v>
      </c>
      <c r="B6342" s="58" t="s">
        <v>8485</v>
      </c>
    </row>
    <row r="6343" spans="1:2" x14ac:dyDescent="0.25">
      <c r="A6343" s="57">
        <v>39121404</v>
      </c>
      <c r="B6343" s="58" t="s">
        <v>11753</v>
      </c>
    </row>
    <row r="6344" spans="1:2" x14ac:dyDescent="0.25">
      <c r="A6344" s="57">
        <v>39121405</v>
      </c>
      <c r="B6344" s="58" t="s">
        <v>17768</v>
      </c>
    </row>
    <row r="6345" spans="1:2" x14ac:dyDescent="0.25">
      <c r="A6345" s="57">
        <v>39121406</v>
      </c>
      <c r="B6345" s="58" t="s">
        <v>4660</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11772</v>
      </c>
    </row>
    <row r="6357" spans="1:2" x14ac:dyDescent="0.25">
      <c r="A6357" s="57">
        <v>39121420</v>
      </c>
      <c r="B6357" s="58" t="s">
        <v>2973</v>
      </c>
    </row>
    <row r="6358" spans="1:2" x14ac:dyDescent="0.25">
      <c r="A6358" s="57">
        <v>39121421</v>
      </c>
      <c r="B6358" s="58" t="s">
        <v>8562</v>
      </c>
    </row>
    <row r="6359" spans="1:2" x14ac:dyDescent="0.25">
      <c r="A6359" s="57">
        <v>39121422</v>
      </c>
      <c r="B6359" s="58" t="s">
        <v>16246</v>
      </c>
    </row>
    <row r="6360" spans="1:2" x14ac:dyDescent="0.25">
      <c r="A6360" s="57">
        <v>39121423</v>
      </c>
      <c r="B6360" s="58" t="s">
        <v>17481</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5330</v>
      </c>
    </row>
    <row r="6365" spans="1:2" x14ac:dyDescent="0.25">
      <c r="A6365" s="57">
        <v>39121428</v>
      </c>
      <c r="B6365" s="58" t="s">
        <v>3044</v>
      </c>
    </row>
    <row r="6366" spans="1:2" x14ac:dyDescent="0.25">
      <c r="A6366" s="57">
        <v>39121429</v>
      </c>
      <c r="B6366" s="58" t="s">
        <v>4658</v>
      </c>
    </row>
    <row r="6367" spans="1:2" x14ac:dyDescent="0.25">
      <c r="A6367" s="57">
        <v>39121430</v>
      </c>
      <c r="B6367" s="58" t="s">
        <v>2662</v>
      </c>
    </row>
    <row r="6368" spans="1:2" x14ac:dyDescent="0.25">
      <c r="A6368" s="57">
        <v>39121431</v>
      </c>
      <c r="B6368" s="58" t="s">
        <v>6679</v>
      </c>
    </row>
    <row r="6369" spans="1:2" x14ac:dyDescent="0.25">
      <c r="A6369" s="57">
        <v>39121432</v>
      </c>
      <c r="B6369" s="58" t="s">
        <v>14024</v>
      </c>
    </row>
    <row r="6370" spans="1:2" x14ac:dyDescent="0.25">
      <c r="A6370" s="57">
        <v>39121433</v>
      </c>
      <c r="B6370" s="58" t="s">
        <v>12438</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4994</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9049</v>
      </c>
    </row>
    <row r="6381" spans="1:2" x14ac:dyDescent="0.25">
      <c r="A6381" s="57">
        <v>39121507</v>
      </c>
      <c r="B6381" s="58" t="s">
        <v>6399</v>
      </c>
    </row>
    <row r="6382" spans="1:2" x14ac:dyDescent="0.25">
      <c r="A6382" s="57">
        <v>39121508</v>
      </c>
      <c r="B6382" s="58" t="s">
        <v>9240</v>
      </c>
    </row>
    <row r="6383" spans="1:2" x14ac:dyDescent="0.25">
      <c r="A6383" s="57">
        <v>39121509</v>
      </c>
      <c r="B6383" s="58" t="s">
        <v>13800</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5314</v>
      </c>
    </row>
    <row r="6388" spans="1:2" x14ac:dyDescent="0.25">
      <c r="A6388" s="57">
        <v>39121514</v>
      </c>
      <c r="B6388" s="58" t="s">
        <v>4713</v>
      </c>
    </row>
    <row r="6389" spans="1:2" x14ac:dyDescent="0.25">
      <c r="A6389" s="57">
        <v>39121515</v>
      </c>
      <c r="B6389" s="58" t="s">
        <v>11082</v>
      </c>
    </row>
    <row r="6390" spans="1:2" x14ac:dyDescent="0.25">
      <c r="A6390" s="57">
        <v>39121516</v>
      </c>
      <c r="B6390" s="58" t="s">
        <v>13401</v>
      </c>
    </row>
    <row r="6391" spans="1:2" x14ac:dyDescent="0.25">
      <c r="A6391" s="57">
        <v>39121517</v>
      </c>
      <c r="B6391" s="58" t="s">
        <v>9218</v>
      </c>
    </row>
    <row r="6392" spans="1:2" x14ac:dyDescent="0.25">
      <c r="A6392" s="57">
        <v>39121518</v>
      </c>
      <c r="B6392" s="58" t="s">
        <v>2948</v>
      </c>
    </row>
    <row r="6393" spans="1:2" x14ac:dyDescent="0.25">
      <c r="A6393" s="57">
        <v>39121519</v>
      </c>
      <c r="B6393" s="58" t="s">
        <v>10693</v>
      </c>
    </row>
    <row r="6394" spans="1:2" x14ac:dyDescent="0.25">
      <c r="A6394" s="57">
        <v>39121520</v>
      </c>
      <c r="B6394" s="58" t="s">
        <v>15536</v>
      </c>
    </row>
    <row r="6395" spans="1:2" x14ac:dyDescent="0.25">
      <c r="A6395" s="57">
        <v>39121521</v>
      </c>
      <c r="B6395" s="58" t="s">
        <v>9517</v>
      </c>
    </row>
    <row r="6396" spans="1:2" x14ac:dyDescent="0.25">
      <c r="A6396" s="57">
        <v>39121522</v>
      </c>
      <c r="B6396" s="58" t="s">
        <v>13987</v>
      </c>
    </row>
    <row r="6397" spans="1:2" x14ac:dyDescent="0.25">
      <c r="A6397" s="57">
        <v>39121523</v>
      </c>
      <c r="B6397" s="58" t="s">
        <v>11051</v>
      </c>
    </row>
    <row r="6398" spans="1:2" x14ac:dyDescent="0.25">
      <c r="A6398" s="57">
        <v>39121524</v>
      </c>
      <c r="B6398" s="58" t="s">
        <v>18739</v>
      </c>
    </row>
    <row r="6399" spans="1:2" x14ac:dyDescent="0.25">
      <c r="A6399" s="57">
        <v>39121525</v>
      </c>
      <c r="B6399" s="58" t="s">
        <v>3588</v>
      </c>
    </row>
    <row r="6400" spans="1:2" x14ac:dyDescent="0.25">
      <c r="A6400" s="57">
        <v>39121527</v>
      </c>
      <c r="B6400" s="58" t="s">
        <v>8128</v>
      </c>
    </row>
    <row r="6401" spans="1:2" x14ac:dyDescent="0.25">
      <c r="A6401" s="57">
        <v>39121528</v>
      </c>
      <c r="B6401" s="58" t="s">
        <v>7123</v>
      </c>
    </row>
    <row r="6402" spans="1:2" x14ac:dyDescent="0.25">
      <c r="A6402" s="57">
        <v>39121529</v>
      </c>
      <c r="B6402" s="58" t="s">
        <v>16909</v>
      </c>
    </row>
    <row r="6403" spans="1:2" x14ac:dyDescent="0.25">
      <c r="A6403" s="57">
        <v>39121531</v>
      </c>
      <c r="B6403" s="58" t="s">
        <v>12073</v>
      </c>
    </row>
    <row r="6404" spans="1:2" x14ac:dyDescent="0.25">
      <c r="A6404" s="57">
        <v>39121532</v>
      </c>
      <c r="B6404" s="58" t="s">
        <v>7489</v>
      </c>
    </row>
    <row r="6405" spans="1:2" x14ac:dyDescent="0.25">
      <c r="A6405" s="57">
        <v>39121533</v>
      </c>
      <c r="B6405" s="58" t="s">
        <v>9445</v>
      </c>
    </row>
    <row r="6406" spans="1:2" x14ac:dyDescent="0.25">
      <c r="A6406" s="57">
        <v>39121534</v>
      </c>
      <c r="B6406" s="58" t="s">
        <v>15094</v>
      </c>
    </row>
    <row r="6407" spans="1:2" x14ac:dyDescent="0.25">
      <c r="A6407" s="57">
        <v>39121535</v>
      </c>
      <c r="B6407" s="58" t="s">
        <v>266</v>
      </c>
    </row>
    <row r="6408" spans="1:2" x14ac:dyDescent="0.25">
      <c r="A6408" s="57">
        <v>39121536</v>
      </c>
      <c r="B6408" s="58" t="s">
        <v>17171</v>
      </c>
    </row>
    <row r="6409" spans="1:2" x14ac:dyDescent="0.25">
      <c r="A6409" s="57">
        <v>39121537</v>
      </c>
      <c r="B6409" s="58" t="s">
        <v>8815</v>
      </c>
    </row>
    <row r="6410" spans="1:2" x14ac:dyDescent="0.25">
      <c r="A6410" s="57">
        <v>39121538</v>
      </c>
      <c r="B6410" s="58" t="s">
        <v>3701</v>
      </c>
    </row>
    <row r="6411" spans="1:2" x14ac:dyDescent="0.25">
      <c r="A6411" s="57">
        <v>39121539</v>
      </c>
      <c r="B6411" s="58" t="s">
        <v>5353</v>
      </c>
    </row>
    <row r="6412" spans="1:2" x14ac:dyDescent="0.25">
      <c r="A6412" s="57">
        <v>39121540</v>
      </c>
      <c r="B6412" s="58" t="s">
        <v>11548</v>
      </c>
    </row>
    <row r="6413" spans="1:2" x14ac:dyDescent="0.25">
      <c r="A6413" s="57">
        <v>39121541</v>
      </c>
      <c r="B6413" s="58" t="s">
        <v>15685</v>
      </c>
    </row>
    <row r="6414" spans="1:2" x14ac:dyDescent="0.25">
      <c r="A6414" s="57">
        <v>39121542</v>
      </c>
      <c r="B6414" s="58" t="s">
        <v>12945</v>
      </c>
    </row>
    <row r="6415" spans="1:2" x14ac:dyDescent="0.25">
      <c r="A6415" s="57">
        <v>39121543</v>
      </c>
      <c r="B6415" s="58" t="s">
        <v>16182</v>
      </c>
    </row>
    <row r="6416" spans="1:2" x14ac:dyDescent="0.25">
      <c r="A6416" s="57">
        <v>39121544</v>
      </c>
      <c r="B6416" s="58" t="s">
        <v>14584</v>
      </c>
    </row>
    <row r="6417" spans="1:2" x14ac:dyDescent="0.25">
      <c r="A6417" s="57">
        <v>39121545</v>
      </c>
      <c r="B6417" s="58" t="s">
        <v>2829</v>
      </c>
    </row>
    <row r="6418" spans="1:2" x14ac:dyDescent="0.25">
      <c r="A6418" s="57">
        <v>39121546</v>
      </c>
      <c r="B6418" s="58" t="s">
        <v>9934</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9461</v>
      </c>
    </row>
    <row r="6427" spans="1:2" x14ac:dyDescent="0.25">
      <c r="A6427" s="57">
        <v>39121604</v>
      </c>
      <c r="B6427" s="58" t="s">
        <v>12470</v>
      </c>
    </row>
    <row r="6428" spans="1:2" x14ac:dyDescent="0.25">
      <c r="A6428" s="57">
        <v>39121605</v>
      </c>
      <c r="B6428" s="58" t="s">
        <v>11946</v>
      </c>
    </row>
    <row r="6429" spans="1:2" x14ac:dyDescent="0.25">
      <c r="A6429" s="57">
        <v>39121606</v>
      </c>
      <c r="B6429" s="58" t="s">
        <v>7831</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5178</v>
      </c>
    </row>
    <row r="6434" spans="1:2" x14ac:dyDescent="0.25">
      <c r="A6434" s="57">
        <v>39121611</v>
      </c>
      <c r="B6434" s="58" t="s">
        <v>5712</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7601</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4236</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8607</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12765</v>
      </c>
    </row>
    <row r="6455" spans="1:2" x14ac:dyDescent="0.25">
      <c r="A6455" s="57">
        <v>39121713</v>
      </c>
      <c r="B6455" s="58" t="s">
        <v>12766</v>
      </c>
    </row>
    <row r="6456" spans="1:2" x14ac:dyDescent="0.25">
      <c r="A6456" s="57">
        <v>39121714</v>
      </c>
      <c r="B6456" s="58" t="s">
        <v>17268</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5654</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17701</v>
      </c>
    </row>
    <row r="6468" spans="1:2" x14ac:dyDescent="0.25">
      <c r="A6468" s="57">
        <v>40101505</v>
      </c>
      <c r="B6468" s="58" t="s">
        <v>11129</v>
      </c>
    </row>
    <row r="6469" spans="1:2" x14ac:dyDescent="0.25">
      <c r="A6469" s="57">
        <v>40101506</v>
      </c>
      <c r="B6469" s="58" t="s">
        <v>9377</v>
      </c>
    </row>
    <row r="6470" spans="1:2" x14ac:dyDescent="0.25">
      <c r="A6470" s="57">
        <v>40101601</v>
      </c>
      <c r="B6470" s="58" t="s">
        <v>13153</v>
      </c>
    </row>
    <row r="6471" spans="1:2" x14ac:dyDescent="0.25">
      <c r="A6471" s="57">
        <v>40101602</v>
      </c>
      <c r="B6471" s="58" t="s">
        <v>4279</v>
      </c>
    </row>
    <row r="6472" spans="1:2" x14ac:dyDescent="0.25">
      <c r="A6472" s="57">
        <v>40101603</v>
      </c>
      <c r="B6472" s="58" t="s">
        <v>12378</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6013</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13814</v>
      </c>
    </row>
    <row r="6485" spans="1:2" x14ac:dyDescent="0.25">
      <c r="A6485" s="57">
        <v>40101805</v>
      </c>
      <c r="B6485" s="58" t="s">
        <v>8512</v>
      </c>
    </row>
    <row r="6486" spans="1:2" x14ac:dyDescent="0.25">
      <c r="A6486" s="57">
        <v>40101806</v>
      </c>
      <c r="B6486" s="58" t="s">
        <v>17070</v>
      </c>
    </row>
    <row r="6487" spans="1:2" x14ac:dyDescent="0.25">
      <c r="A6487" s="57">
        <v>40101807</v>
      </c>
      <c r="B6487" s="58" t="s">
        <v>7634</v>
      </c>
    </row>
    <row r="6488" spans="1:2" x14ac:dyDescent="0.25">
      <c r="A6488" s="57">
        <v>40101808</v>
      </c>
      <c r="B6488" s="58" t="s">
        <v>5234</v>
      </c>
    </row>
    <row r="6489" spans="1:2" x14ac:dyDescent="0.25">
      <c r="A6489" s="57">
        <v>40101809</v>
      </c>
      <c r="B6489" s="58" t="s">
        <v>5358</v>
      </c>
    </row>
    <row r="6490" spans="1:2" x14ac:dyDescent="0.25">
      <c r="A6490" s="57">
        <v>40101810</v>
      </c>
      <c r="B6490" s="58" t="s">
        <v>4073</v>
      </c>
    </row>
    <row r="6491" spans="1:2" x14ac:dyDescent="0.25">
      <c r="A6491" s="57">
        <v>40101811</v>
      </c>
      <c r="B6491" s="58" t="s">
        <v>13436</v>
      </c>
    </row>
    <row r="6492" spans="1:2" x14ac:dyDescent="0.25">
      <c r="A6492" s="57">
        <v>40101812</v>
      </c>
      <c r="B6492" s="58" t="s">
        <v>4342</v>
      </c>
    </row>
    <row r="6493" spans="1:2" x14ac:dyDescent="0.25">
      <c r="A6493" s="57">
        <v>40101813</v>
      </c>
      <c r="B6493" s="58" t="s">
        <v>470</v>
      </c>
    </row>
    <row r="6494" spans="1:2" x14ac:dyDescent="0.25">
      <c r="A6494" s="57">
        <v>40101814</v>
      </c>
      <c r="B6494" s="58" t="s">
        <v>5694</v>
      </c>
    </row>
    <row r="6495" spans="1:2" x14ac:dyDescent="0.25">
      <c r="A6495" s="57">
        <v>40101815</v>
      </c>
      <c r="B6495" s="58" t="s">
        <v>5670</v>
      </c>
    </row>
    <row r="6496" spans="1:2" x14ac:dyDescent="0.25">
      <c r="A6496" s="57">
        <v>40101816</v>
      </c>
      <c r="B6496" s="58" t="s">
        <v>7197</v>
      </c>
    </row>
    <row r="6497" spans="1:2" x14ac:dyDescent="0.25">
      <c r="A6497" s="57">
        <v>40101817</v>
      </c>
      <c r="B6497" s="58" t="s">
        <v>7051</v>
      </c>
    </row>
    <row r="6498" spans="1:2" x14ac:dyDescent="0.25">
      <c r="A6498" s="57">
        <v>40101818</v>
      </c>
      <c r="B6498" s="58" t="s">
        <v>7376</v>
      </c>
    </row>
    <row r="6499" spans="1:2" x14ac:dyDescent="0.25">
      <c r="A6499" s="57">
        <v>40101819</v>
      </c>
      <c r="B6499" s="58" t="s">
        <v>3114</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13227</v>
      </c>
    </row>
    <row r="6504" spans="1:2" x14ac:dyDescent="0.25">
      <c r="A6504" s="57">
        <v>40101824</v>
      </c>
      <c r="B6504" s="58" t="s">
        <v>17118</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5820</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5167</v>
      </c>
    </row>
    <row r="6514" spans="1:2" x14ac:dyDescent="0.25">
      <c r="A6514" s="57">
        <v>40101834</v>
      </c>
      <c r="B6514" s="58" t="s">
        <v>8370</v>
      </c>
    </row>
    <row r="6515" spans="1:2" x14ac:dyDescent="0.25">
      <c r="A6515" s="57">
        <v>40101901</v>
      </c>
      <c r="B6515" s="58" t="s">
        <v>2558</v>
      </c>
    </row>
    <row r="6516" spans="1:2" x14ac:dyDescent="0.25">
      <c r="A6516" s="57">
        <v>40101902</v>
      </c>
      <c r="B6516" s="58" t="s">
        <v>11624</v>
      </c>
    </row>
    <row r="6517" spans="1:2" x14ac:dyDescent="0.25">
      <c r="A6517" s="57">
        <v>40101903</v>
      </c>
      <c r="B6517" s="58" t="s">
        <v>16690</v>
      </c>
    </row>
    <row r="6518" spans="1:2" x14ac:dyDescent="0.25">
      <c r="A6518" s="57">
        <v>40102001</v>
      </c>
      <c r="B6518" s="58" t="s">
        <v>843</v>
      </c>
    </row>
    <row r="6519" spans="1:2" x14ac:dyDescent="0.25">
      <c r="A6519" s="57">
        <v>40102002</v>
      </c>
      <c r="B6519" s="58" t="s">
        <v>4435</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12488</v>
      </c>
    </row>
    <row r="6524" spans="1:2" x14ac:dyDescent="0.25">
      <c r="A6524" s="57">
        <v>40141603</v>
      </c>
      <c r="B6524" s="58" t="s">
        <v>6762</v>
      </c>
    </row>
    <row r="6525" spans="1:2" x14ac:dyDescent="0.25">
      <c r="A6525" s="57">
        <v>40141604</v>
      </c>
      <c r="B6525" s="58" t="s">
        <v>12555</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8372</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11206</v>
      </c>
    </row>
    <row r="6547" spans="1:2" x14ac:dyDescent="0.25">
      <c r="A6547" s="57">
        <v>40141627</v>
      </c>
      <c r="B6547" s="58" t="s">
        <v>1605</v>
      </c>
    </row>
    <row r="6548" spans="1:2" x14ac:dyDescent="0.25">
      <c r="A6548" s="57">
        <v>40141628</v>
      </c>
      <c r="B6548" s="58" t="s">
        <v>14261</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18770</v>
      </c>
    </row>
    <row r="6559" spans="1:2" x14ac:dyDescent="0.25">
      <c r="A6559" s="57">
        <v>40141701</v>
      </c>
      <c r="B6559" s="58" t="s">
        <v>10854</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13960</v>
      </c>
    </row>
    <row r="6564" spans="1:2" x14ac:dyDescent="0.25">
      <c r="A6564" s="57">
        <v>40141716</v>
      </c>
      <c r="B6564" s="58" t="s">
        <v>7846</v>
      </c>
    </row>
    <row r="6565" spans="1:2" x14ac:dyDescent="0.25">
      <c r="A6565" s="57">
        <v>40141719</v>
      </c>
      <c r="B6565" s="58" t="s">
        <v>985</v>
      </c>
    </row>
    <row r="6566" spans="1:2" x14ac:dyDescent="0.25">
      <c r="A6566" s="57">
        <v>40141720</v>
      </c>
      <c r="B6566" s="58" t="s">
        <v>16529</v>
      </c>
    </row>
    <row r="6567" spans="1:2" x14ac:dyDescent="0.25">
      <c r="A6567" s="57">
        <v>40141725</v>
      </c>
      <c r="B6567" s="58" t="s">
        <v>4951</v>
      </c>
    </row>
    <row r="6568" spans="1:2" x14ac:dyDescent="0.25">
      <c r="A6568" s="57">
        <v>40141726</v>
      </c>
      <c r="B6568" s="58" t="s">
        <v>10514</v>
      </c>
    </row>
    <row r="6569" spans="1:2" x14ac:dyDescent="0.25">
      <c r="A6569" s="57">
        <v>40141727</v>
      </c>
      <c r="B6569" s="58" t="s">
        <v>6856</v>
      </c>
    </row>
    <row r="6570" spans="1:2" x14ac:dyDescent="0.25">
      <c r="A6570" s="57">
        <v>40141731</v>
      </c>
      <c r="B6570" s="58" t="s">
        <v>17222</v>
      </c>
    </row>
    <row r="6571" spans="1:2" x14ac:dyDescent="0.25">
      <c r="A6571" s="57">
        <v>40141732</v>
      </c>
      <c r="B6571" s="58" t="s">
        <v>12459</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7356</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5650</v>
      </c>
    </row>
    <row r="6585" spans="1:2" x14ac:dyDescent="0.25">
      <c r="A6585" s="57">
        <v>40141901</v>
      </c>
      <c r="B6585" s="58" t="s">
        <v>15312</v>
      </c>
    </row>
    <row r="6586" spans="1:2" x14ac:dyDescent="0.25">
      <c r="A6586" s="57">
        <v>40141902</v>
      </c>
      <c r="B6586" s="58" t="s">
        <v>9541</v>
      </c>
    </row>
    <row r="6587" spans="1:2" x14ac:dyDescent="0.25">
      <c r="A6587" s="57">
        <v>40141903</v>
      </c>
      <c r="B6587" s="58" t="s">
        <v>10073</v>
      </c>
    </row>
    <row r="6588" spans="1:2" x14ac:dyDescent="0.25">
      <c r="A6588" s="57">
        <v>40141904</v>
      </c>
      <c r="B6588" s="58" t="s">
        <v>13114</v>
      </c>
    </row>
    <row r="6589" spans="1:2" x14ac:dyDescent="0.25">
      <c r="A6589" s="57">
        <v>40141905</v>
      </c>
      <c r="B6589" s="58" t="s">
        <v>4852</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12830</v>
      </c>
    </row>
    <row r="6594" spans="1:2" x14ac:dyDescent="0.25">
      <c r="A6594" s="57">
        <v>40141910</v>
      </c>
      <c r="B6594" s="58" t="s">
        <v>17293</v>
      </c>
    </row>
    <row r="6595" spans="1:2" x14ac:dyDescent="0.25">
      <c r="A6595" s="57">
        <v>40141911</v>
      </c>
      <c r="B6595" s="58" t="s">
        <v>17115</v>
      </c>
    </row>
    <row r="6596" spans="1:2" x14ac:dyDescent="0.25">
      <c r="A6596" s="57">
        <v>40141912</v>
      </c>
      <c r="B6596" s="58" t="s">
        <v>2261</v>
      </c>
    </row>
    <row r="6597" spans="1:2" x14ac:dyDescent="0.25">
      <c r="A6597" s="57">
        <v>40141913</v>
      </c>
      <c r="B6597" s="58" t="s">
        <v>12477</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5801</v>
      </c>
    </row>
    <row r="6602" spans="1:2" x14ac:dyDescent="0.25">
      <c r="A6602" s="57">
        <v>40141918</v>
      </c>
      <c r="B6602" s="58" t="s">
        <v>15061</v>
      </c>
    </row>
    <row r="6603" spans="1:2" x14ac:dyDescent="0.25">
      <c r="A6603" s="57">
        <v>40141919</v>
      </c>
      <c r="B6603" s="58" t="s">
        <v>14107</v>
      </c>
    </row>
    <row r="6604" spans="1:2" x14ac:dyDescent="0.25">
      <c r="A6604" s="57">
        <v>40141920</v>
      </c>
      <c r="B6604" s="58" t="s">
        <v>17116</v>
      </c>
    </row>
    <row r="6605" spans="1:2" x14ac:dyDescent="0.25">
      <c r="A6605" s="57">
        <v>40141921</v>
      </c>
      <c r="B6605" s="58" t="s">
        <v>12762</v>
      </c>
    </row>
    <row r="6606" spans="1:2" x14ac:dyDescent="0.25">
      <c r="A6606" s="57">
        <v>40141922</v>
      </c>
      <c r="B6606" s="58" t="s">
        <v>3072</v>
      </c>
    </row>
    <row r="6607" spans="1:2" x14ac:dyDescent="0.25">
      <c r="A6607" s="57">
        <v>40142001</v>
      </c>
      <c r="B6607" s="58" t="s">
        <v>8760</v>
      </c>
    </row>
    <row r="6608" spans="1:2" x14ac:dyDescent="0.25">
      <c r="A6608" s="57">
        <v>40142002</v>
      </c>
      <c r="B6608" s="58" t="s">
        <v>12232</v>
      </c>
    </row>
    <row r="6609" spans="1:2" x14ac:dyDescent="0.25">
      <c r="A6609" s="57">
        <v>40142003</v>
      </c>
      <c r="B6609" s="58" t="s">
        <v>8365</v>
      </c>
    </row>
    <row r="6610" spans="1:2" x14ac:dyDescent="0.25">
      <c r="A6610" s="57">
        <v>40142004</v>
      </c>
      <c r="B6610" s="58" t="s">
        <v>13802</v>
      </c>
    </row>
    <row r="6611" spans="1:2" x14ac:dyDescent="0.25">
      <c r="A6611" s="57">
        <v>40142005</v>
      </c>
      <c r="B6611" s="58" t="s">
        <v>3246</v>
      </c>
    </row>
    <row r="6612" spans="1:2" x14ac:dyDescent="0.25">
      <c r="A6612" s="57">
        <v>40142006</v>
      </c>
      <c r="B6612" s="58" t="s">
        <v>10540</v>
      </c>
    </row>
    <row r="6613" spans="1:2" x14ac:dyDescent="0.25">
      <c r="A6613" s="57">
        <v>40142007</v>
      </c>
      <c r="B6613" s="58" t="s">
        <v>9064</v>
      </c>
    </row>
    <row r="6614" spans="1:2" x14ac:dyDescent="0.25">
      <c r="A6614" s="57">
        <v>40142008</v>
      </c>
      <c r="B6614" s="58" t="s">
        <v>13072</v>
      </c>
    </row>
    <row r="6615" spans="1:2" x14ac:dyDescent="0.25">
      <c r="A6615" s="57">
        <v>40142009</v>
      </c>
      <c r="B6615" s="58" t="s">
        <v>18170</v>
      </c>
    </row>
    <row r="6616" spans="1:2" x14ac:dyDescent="0.25">
      <c r="A6616" s="57">
        <v>40142010</v>
      </c>
      <c r="B6616" s="58" t="s">
        <v>14851</v>
      </c>
    </row>
    <row r="6617" spans="1:2" x14ac:dyDescent="0.25">
      <c r="A6617" s="57">
        <v>40142101</v>
      </c>
      <c r="B6617" s="58" t="s">
        <v>7540</v>
      </c>
    </row>
    <row r="6618" spans="1:2" x14ac:dyDescent="0.25">
      <c r="A6618" s="57">
        <v>40142102</v>
      </c>
      <c r="B6618" s="58" t="s">
        <v>1126</v>
      </c>
    </row>
    <row r="6619" spans="1:2" x14ac:dyDescent="0.25">
      <c r="A6619" s="57">
        <v>40142103</v>
      </c>
      <c r="B6619" s="58" t="s">
        <v>17953</v>
      </c>
    </row>
    <row r="6620" spans="1:2" x14ac:dyDescent="0.25">
      <c r="A6620" s="57">
        <v>40142104</v>
      </c>
      <c r="B6620" s="58" t="s">
        <v>7407</v>
      </c>
    </row>
    <row r="6621" spans="1:2" x14ac:dyDescent="0.25">
      <c r="A6621" s="57">
        <v>40142105</v>
      </c>
      <c r="B6621" s="58" t="s">
        <v>17329</v>
      </c>
    </row>
    <row r="6622" spans="1:2" x14ac:dyDescent="0.25">
      <c r="A6622" s="57">
        <v>40142106</v>
      </c>
      <c r="B6622" s="58" t="s">
        <v>15250</v>
      </c>
    </row>
    <row r="6623" spans="1:2" x14ac:dyDescent="0.25">
      <c r="A6623" s="57">
        <v>40142107</v>
      </c>
      <c r="B6623" s="58" t="s">
        <v>7653</v>
      </c>
    </row>
    <row r="6624" spans="1:2" x14ac:dyDescent="0.25">
      <c r="A6624" s="57">
        <v>40142108</v>
      </c>
      <c r="B6624" s="58" t="s">
        <v>7851</v>
      </c>
    </row>
    <row r="6625" spans="1:2" x14ac:dyDescent="0.25">
      <c r="A6625" s="57">
        <v>40142109</v>
      </c>
      <c r="B6625" s="58" t="s">
        <v>18700</v>
      </c>
    </row>
    <row r="6626" spans="1:2" x14ac:dyDescent="0.25">
      <c r="A6626" s="57">
        <v>40142110</v>
      </c>
      <c r="B6626" s="58" t="s">
        <v>11483</v>
      </c>
    </row>
    <row r="6627" spans="1:2" x14ac:dyDescent="0.25">
      <c r="A6627" s="57">
        <v>40142111</v>
      </c>
      <c r="B6627" s="58" t="s">
        <v>9186</v>
      </c>
    </row>
    <row r="6628" spans="1:2" x14ac:dyDescent="0.25">
      <c r="A6628" s="57">
        <v>40142112</v>
      </c>
      <c r="B6628" s="58" t="s">
        <v>7805</v>
      </c>
    </row>
    <row r="6629" spans="1:2" x14ac:dyDescent="0.25">
      <c r="A6629" s="57">
        <v>40142113</v>
      </c>
      <c r="B6629" s="58" t="s">
        <v>5398</v>
      </c>
    </row>
    <row r="6630" spans="1:2" x14ac:dyDescent="0.25">
      <c r="A6630" s="57">
        <v>40142114</v>
      </c>
      <c r="B6630" s="58" t="s">
        <v>13280</v>
      </c>
    </row>
    <row r="6631" spans="1:2" x14ac:dyDescent="0.25">
      <c r="A6631" s="57">
        <v>40142115</v>
      </c>
      <c r="B6631" s="58" t="s">
        <v>8949</v>
      </c>
    </row>
    <row r="6632" spans="1:2" x14ac:dyDescent="0.25">
      <c r="A6632" s="57">
        <v>40142116</v>
      </c>
      <c r="B6632" s="58" t="s">
        <v>10016</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5868</v>
      </c>
    </row>
    <row r="6642" spans="1:2" x14ac:dyDescent="0.25">
      <c r="A6642" s="57">
        <v>40142301</v>
      </c>
      <c r="B6642" s="58" t="s">
        <v>2860</v>
      </c>
    </row>
    <row r="6643" spans="1:2" x14ac:dyDescent="0.25">
      <c r="A6643" s="57">
        <v>40142302</v>
      </c>
      <c r="B6643" s="58" t="s">
        <v>15080</v>
      </c>
    </row>
    <row r="6644" spans="1:2" x14ac:dyDescent="0.25">
      <c r="A6644" s="57">
        <v>40142303</v>
      </c>
      <c r="B6644" s="58" t="s">
        <v>12622</v>
      </c>
    </row>
    <row r="6645" spans="1:2" x14ac:dyDescent="0.25">
      <c r="A6645" s="57">
        <v>40142304</v>
      </c>
      <c r="B6645" s="58" t="s">
        <v>2339</v>
      </c>
    </row>
    <row r="6646" spans="1:2" x14ac:dyDescent="0.25">
      <c r="A6646" s="57">
        <v>40142305</v>
      </c>
      <c r="B6646" s="58" t="s">
        <v>8248</v>
      </c>
    </row>
    <row r="6647" spans="1:2" x14ac:dyDescent="0.25">
      <c r="A6647" s="57">
        <v>40142306</v>
      </c>
      <c r="B6647" s="58" t="s">
        <v>9217</v>
      </c>
    </row>
    <row r="6648" spans="1:2" x14ac:dyDescent="0.25">
      <c r="A6648" s="57">
        <v>40142307</v>
      </c>
      <c r="B6648" s="58" t="s">
        <v>4385</v>
      </c>
    </row>
    <row r="6649" spans="1:2" x14ac:dyDescent="0.25">
      <c r="A6649" s="57">
        <v>40142308</v>
      </c>
      <c r="B6649" s="58" t="s">
        <v>14084</v>
      </c>
    </row>
    <row r="6650" spans="1:2" x14ac:dyDescent="0.25">
      <c r="A6650" s="57">
        <v>40142309</v>
      </c>
      <c r="B6650" s="58" t="s">
        <v>8724</v>
      </c>
    </row>
    <row r="6651" spans="1:2" x14ac:dyDescent="0.25">
      <c r="A6651" s="57">
        <v>40142310</v>
      </c>
      <c r="B6651" s="58" t="s">
        <v>9828</v>
      </c>
    </row>
    <row r="6652" spans="1:2" x14ac:dyDescent="0.25">
      <c r="A6652" s="57">
        <v>40142311</v>
      </c>
      <c r="B6652" s="58" t="s">
        <v>9276</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12559</v>
      </c>
    </row>
    <row r="6657" spans="1:2" x14ac:dyDescent="0.25">
      <c r="A6657" s="57">
        <v>40142316</v>
      </c>
      <c r="B6657" s="58" t="s">
        <v>9151</v>
      </c>
    </row>
    <row r="6658" spans="1:2" x14ac:dyDescent="0.25">
      <c r="A6658" s="57">
        <v>40142317</v>
      </c>
      <c r="B6658" s="58" t="s">
        <v>8768</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9849</v>
      </c>
    </row>
    <row r="6664" spans="1:2" x14ac:dyDescent="0.25">
      <c r="A6664" s="57">
        <v>40142323</v>
      </c>
      <c r="B6664" s="58" t="s">
        <v>8573</v>
      </c>
    </row>
    <row r="6665" spans="1:2" x14ac:dyDescent="0.25">
      <c r="A6665" s="57">
        <v>40142324</v>
      </c>
      <c r="B6665" s="58" t="s">
        <v>5343</v>
      </c>
    </row>
    <row r="6666" spans="1:2" x14ac:dyDescent="0.25">
      <c r="A6666" s="57">
        <v>40142325</v>
      </c>
      <c r="B6666" s="58" t="s">
        <v>4093</v>
      </c>
    </row>
    <row r="6667" spans="1:2" x14ac:dyDescent="0.25">
      <c r="A6667" s="57">
        <v>40142326</v>
      </c>
      <c r="B6667" s="58" t="s">
        <v>4568</v>
      </c>
    </row>
    <row r="6668" spans="1:2" x14ac:dyDescent="0.25">
      <c r="A6668" s="57">
        <v>40142327</v>
      </c>
      <c r="B6668" s="58" t="s">
        <v>5893</v>
      </c>
    </row>
    <row r="6669" spans="1:2" x14ac:dyDescent="0.25">
      <c r="A6669" s="57">
        <v>40142401</v>
      </c>
      <c r="B6669" s="58" t="s">
        <v>10808</v>
      </c>
    </row>
    <row r="6670" spans="1:2" x14ac:dyDescent="0.25">
      <c r="A6670" s="57">
        <v>40142402</v>
      </c>
      <c r="B6670" s="58" t="s">
        <v>12207</v>
      </c>
    </row>
    <row r="6671" spans="1:2" x14ac:dyDescent="0.25">
      <c r="A6671" s="57">
        <v>40142403</v>
      </c>
      <c r="B6671" s="58" t="s">
        <v>8257</v>
      </c>
    </row>
    <row r="6672" spans="1:2" x14ac:dyDescent="0.25">
      <c r="A6672" s="57">
        <v>40142404</v>
      </c>
      <c r="B6672" s="58" t="s">
        <v>9781</v>
      </c>
    </row>
    <row r="6673" spans="1:2" x14ac:dyDescent="0.25">
      <c r="A6673" s="57">
        <v>40142405</v>
      </c>
      <c r="B6673" s="58" t="s">
        <v>5653</v>
      </c>
    </row>
    <row r="6674" spans="1:2" x14ac:dyDescent="0.25">
      <c r="A6674" s="57">
        <v>40142406</v>
      </c>
      <c r="B6674" s="58" t="s">
        <v>11415</v>
      </c>
    </row>
    <row r="6675" spans="1:2" x14ac:dyDescent="0.25">
      <c r="A6675" s="57">
        <v>40142407</v>
      </c>
      <c r="B6675" s="58" t="s">
        <v>8166</v>
      </c>
    </row>
    <row r="6676" spans="1:2" x14ac:dyDescent="0.25">
      <c r="A6676" s="57">
        <v>40142408</v>
      </c>
      <c r="B6676" s="58" t="s">
        <v>8086</v>
      </c>
    </row>
    <row r="6677" spans="1:2" x14ac:dyDescent="0.25">
      <c r="A6677" s="57">
        <v>40142409</v>
      </c>
      <c r="B6677" s="58" t="s">
        <v>2689</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17378</v>
      </c>
    </row>
    <row r="6683" spans="1:2" x14ac:dyDescent="0.25">
      <c r="A6683" s="57">
        <v>40142501</v>
      </c>
      <c r="B6683" s="58" t="s">
        <v>5738</v>
      </c>
    </row>
    <row r="6684" spans="1:2" x14ac:dyDescent="0.25">
      <c r="A6684" s="57">
        <v>40142502</v>
      </c>
      <c r="B6684" s="58" t="s">
        <v>12724</v>
      </c>
    </row>
    <row r="6685" spans="1:2" x14ac:dyDescent="0.25">
      <c r="A6685" s="57">
        <v>40142503</v>
      </c>
      <c r="B6685" s="58" t="s">
        <v>6653</v>
      </c>
    </row>
    <row r="6686" spans="1:2" x14ac:dyDescent="0.25">
      <c r="A6686" s="57">
        <v>40142504</v>
      </c>
      <c r="B6686" s="58" t="s">
        <v>12439</v>
      </c>
    </row>
    <row r="6687" spans="1:2" x14ac:dyDescent="0.25">
      <c r="A6687" s="57">
        <v>40142604</v>
      </c>
      <c r="B6687" s="58" t="s">
        <v>5061</v>
      </c>
    </row>
    <row r="6688" spans="1:2" x14ac:dyDescent="0.25">
      <c r="A6688" s="57">
        <v>40142605</v>
      </c>
      <c r="B6688" s="58" t="s">
        <v>12855</v>
      </c>
    </row>
    <row r="6689" spans="1:2" x14ac:dyDescent="0.25">
      <c r="A6689" s="57">
        <v>40142606</v>
      </c>
      <c r="B6689" s="58" t="s">
        <v>8330</v>
      </c>
    </row>
    <row r="6690" spans="1:2" x14ac:dyDescent="0.25">
      <c r="A6690" s="57">
        <v>40142607</v>
      </c>
      <c r="B6690" s="58" t="s">
        <v>13610</v>
      </c>
    </row>
    <row r="6691" spans="1:2" x14ac:dyDescent="0.25">
      <c r="A6691" s="57">
        <v>40142608</v>
      </c>
      <c r="B6691" s="58" t="s">
        <v>10039</v>
      </c>
    </row>
    <row r="6692" spans="1:2" x14ac:dyDescent="0.25">
      <c r="A6692" s="57">
        <v>40142609</v>
      </c>
      <c r="B6692" s="58" t="s">
        <v>7885</v>
      </c>
    </row>
    <row r="6693" spans="1:2" x14ac:dyDescent="0.25">
      <c r="A6693" s="57">
        <v>40142610</v>
      </c>
      <c r="B6693" s="58" t="s">
        <v>14961</v>
      </c>
    </row>
    <row r="6694" spans="1:2" x14ac:dyDescent="0.25">
      <c r="A6694" s="57">
        <v>40142611</v>
      </c>
      <c r="B6694" s="58" t="s">
        <v>15810</v>
      </c>
    </row>
    <row r="6695" spans="1:2" x14ac:dyDescent="0.25">
      <c r="A6695" s="57">
        <v>40142612</v>
      </c>
      <c r="B6695" s="58" t="s">
        <v>14304</v>
      </c>
    </row>
    <row r="6696" spans="1:2" x14ac:dyDescent="0.25">
      <c r="A6696" s="57">
        <v>40142613</v>
      </c>
      <c r="B6696" s="58" t="s">
        <v>12311</v>
      </c>
    </row>
    <row r="6697" spans="1:2" x14ac:dyDescent="0.25">
      <c r="A6697" s="57">
        <v>40142614</v>
      </c>
      <c r="B6697" s="58" t="s">
        <v>3935</v>
      </c>
    </row>
    <row r="6698" spans="1:2" x14ac:dyDescent="0.25">
      <c r="A6698" s="57">
        <v>40142615</v>
      </c>
      <c r="B6698" s="58" t="s">
        <v>10932</v>
      </c>
    </row>
    <row r="6699" spans="1:2" x14ac:dyDescent="0.25">
      <c r="A6699" s="57">
        <v>40151501</v>
      </c>
      <c r="B6699" s="58" t="s">
        <v>12834</v>
      </c>
    </row>
    <row r="6700" spans="1:2" x14ac:dyDescent="0.25">
      <c r="A6700" s="57">
        <v>40151502</v>
      </c>
      <c r="B6700" s="58" t="s">
        <v>4739</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14897</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9498</v>
      </c>
    </row>
    <row r="6712" spans="1:2" x14ac:dyDescent="0.25">
      <c r="A6712" s="57">
        <v>40151514</v>
      </c>
      <c r="B6712" s="58" t="s">
        <v>18467</v>
      </c>
    </row>
    <row r="6713" spans="1:2" x14ac:dyDescent="0.25">
      <c r="A6713" s="57">
        <v>40151515</v>
      </c>
      <c r="B6713" s="58" t="s">
        <v>12961</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8172</v>
      </c>
    </row>
    <row r="6718" spans="1:2" x14ac:dyDescent="0.25">
      <c r="A6718" s="57">
        <v>40151520</v>
      </c>
      <c r="B6718" s="58" t="s">
        <v>1399</v>
      </c>
    </row>
    <row r="6719" spans="1:2" x14ac:dyDescent="0.25">
      <c r="A6719" s="57">
        <v>40151521</v>
      </c>
      <c r="B6719" s="58" t="s">
        <v>11849</v>
      </c>
    </row>
    <row r="6720" spans="1:2" x14ac:dyDescent="0.25">
      <c r="A6720" s="57">
        <v>40151522</v>
      </c>
      <c r="B6720" s="58" t="s">
        <v>7741</v>
      </c>
    </row>
    <row r="6721" spans="1:2" x14ac:dyDescent="0.25">
      <c r="A6721" s="57">
        <v>40151523</v>
      </c>
      <c r="B6721" s="58" t="s">
        <v>16303</v>
      </c>
    </row>
    <row r="6722" spans="1:2" x14ac:dyDescent="0.25">
      <c r="A6722" s="57">
        <v>40151524</v>
      </c>
      <c r="B6722" s="58" t="s">
        <v>6655</v>
      </c>
    </row>
    <row r="6723" spans="1:2" x14ac:dyDescent="0.25">
      <c r="A6723" s="57">
        <v>40151525</v>
      </c>
      <c r="B6723" s="58" t="s">
        <v>12076</v>
      </c>
    </row>
    <row r="6724" spans="1:2" x14ac:dyDescent="0.25">
      <c r="A6724" s="57">
        <v>40151526</v>
      </c>
      <c r="B6724" s="58" t="s">
        <v>8364</v>
      </c>
    </row>
    <row r="6725" spans="1:2" x14ac:dyDescent="0.25">
      <c r="A6725" s="57">
        <v>40151527</v>
      </c>
      <c r="B6725" s="58" t="s">
        <v>3181</v>
      </c>
    </row>
    <row r="6726" spans="1:2" x14ac:dyDescent="0.25">
      <c r="A6726" s="57">
        <v>40151528</v>
      </c>
      <c r="B6726" s="58" t="s">
        <v>11819</v>
      </c>
    </row>
    <row r="6727" spans="1:2" x14ac:dyDescent="0.25">
      <c r="A6727" s="57">
        <v>40151529</v>
      </c>
      <c r="B6727" s="58" t="s">
        <v>6705</v>
      </c>
    </row>
    <row r="6728" spans="1:2" x14ac:dyDescent="0.25">
      <c r="A6728" s="57">
        <v>40151530</v>
      </c>
      <c r="B6728" s="58" t="s">
        <v>12782</v>
      </c>
    </row>
    <row r="6729" spans="1:2" x14ac:dyDescent="0.25">
      <c r="A6729" s="57">
        <v>40151531</v>
      </c>
      <c r="B6729" s="58" t="s">
        <v>8413</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4697</v>
      </c>
    </row>
    <row r="6738" spans="1:2" x14ac:dyDescent="0.25">
      <c r="A6738" s="57">
        <v>40151551</v>
      </c>
      <c r="B6738" s="58" t="s">
        <v>18646</v>
      </c>
    </row>
    <row r="6739" spans="1:2" x14ac:dyDescent="0.25">
      <c r="A6739" s="57">
        <v>40151552</v>
      </c>
      <c r="B6739" s="58" t="s">
        <v>12581</v>
      </c>
    </row>
    <row r="6740" spans="1:2" x14ac:dyDescent="0.25">
      <c r="A6740" s="57">
        <v>40151553</v>
      </c>
      <c r="B6740" s="58" t="s">
        <v>11830</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4688</v>
      </c>
    </row>
    <row r="6747" spans="1:2" x14ac:dyDescent="0.25">
      <c r="A6747" s="57">
        <v>40151560</v>
      </c>
      <c r="B6747" s="58" t="s">
        <v>15033</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11422</v>
      </c>
    </row>
    <row r="6753" spans="1:2" x14ac:dyDescent="0.25">
      <c r="A6753" s="57">
        <v>40151602</v>
      </c>
      <c r="B6753" s="58" t="s">
        <v>8598</v>
      </c>
    </row>
    <row r="6754" spans="1:2" x14ac:dyDescent="0.25">
      <c r="A6754" s="57">
        <v>40151603</v>
      </c>
      <c r="B6754" s="58" t="s">
        <v>4045</v>
      </c>
    </row>
    <row r="6755" spans="1:2" x14ac:dyDescent="0.25">
      <c r="A6755" s="57">
        <v>40151604</v>
      </c>
      <c r="B6755" s="58" t="s">
        <v>1711</v>
      </c>
    </row>
    <row r="6756" spans="1:2" x14ac:dyDescent="0.25">
      <c r="A6756" s="57">
        <v>40151605</v>
      </c>
      <c r="B6756" s="58" t="s">
        <v>4746</v>
      </c>
    </row>
    <row r="6757" spans="1:2" x14ac:dyDescent="0.25">
      <c r="A6757" s="57">
        <v>40151606</v>
      </c>
      <c r="B6757" s="58" t="s">
        <v>4744</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9055</v>
      </c>
    </row>
    <row r="6763" spans="1:2" x14ac:dyDescent="0.25">
      <c r="A6763" s="57">
        <v>40151612</v>
      </c>
      <c r="B6763" s="58" t="s">
        <v>8067</v>
      </c>
    </row>
    <row r="6764" spans="1:2" x14ac:dyDescent="0.25">
      <c r="A6764" s="57">
        <v>40151613</v>
      </c>
      <c r="B6764" s="58" t="s">
        <v>2231</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5243</v>
      </c>
    </row>
    <row r="6770" spans="1:2" x14ac:dyDescent="0.25">
      <c r="A6770" s="57">
        <v>40151713</v>
      </c>
      <c r="B6770" s="58" t="s">
        <v>7544</v>
      </c>
    </row>
    <row r="6771" spans="1:2" x14ac:dyDescent="0.25">
      <c r="A6771" s="57">
        <v>40151714</v>
      </c>
      <c r="B6771" s="58" t="s">
        <v>9599</v>
      </c>
    </row>
    <row r="6772" spans="1:2" x14ac:dyDescent="0.25">
      <c r="A6772" s="57">
        <v>40151715</v>
      </c>
      <c r="B6772" s="58" t="s">
        <v>6828</v>
      </c>
    </row>
    <row r="6773" spans="1:2" x14ac:dyDescent="0.25">
      <c r="A6773" s="57">
        <v>40151716</v>
      </c>
      <c r="B6773" s="58" t="s">
        <v>15030</v>
      </c>
    </row>
    <row r="6774" spans="1:2" x14ac:dyDescent="0.25">
      <c r="A6774" s="57">
        <v>40151717</v>
      </c>
      <c r="B6774" s="58" t="s">
        <v>1494</v>
      </c>
    </row>
    <row r="6775" spans="1:2" x14ac:dyDescent="0.25">
      <c r="A6775" s="57">
        <v>40151718</v>
      </c>
      <c r="B6775" s="58" t="s">
        <v>17574</v>
      </c>
    </row>
    <row r="6776" spans="1:2" x14ac:dyDescent="0.25">
      <c r="A6776" s="57">
        <v>40151719</v>
      </c>
      <c r="B6776" s="58" t="s">
        <v>12249</v>
      </c>
    </row>
    <row r="6777" spans="1:2" x14ac:dyDescent="0.25">
      <c r="A6777" s="57">
        <v>40151720</v>
      </c>
      <c r="B6777" s="58" t="s">
        <v>12317</v>
      </c>
    </row>
    <row r="6778" spans="1:2" x14ac:dyDescent="0.25">
      <c r="A6778" s="57">
        <v>40151721</v>
      </c>
      <c r="B6778" s="58" t="s">
        <v>9238</v>
      </c>
    </row>
    <row r="6779" spans="1:2" x14ac:dyDescent="0.25">
      <c r="A6779" s="57">
        <v>40151722</v>
      </c>
      <c r="B6779" s="58" t="s">
        <v>17638</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14548</v>
      </c>
    </row>
    <row r="6786" spans="1:2" x14ac:dyDescent="0.25">
      <c r="A6786" s="57">
        <v>40161501</v>
      </c>
      <c r="B6786" s="58" t="s">
        <v>13011</v>
      </c>
    </row>
    <row r="6787" spans="1:2" x14ac:dyDescent="0.25">
      <c r="A6787" s="57">
        <v>40161502</v>
      </c>
      <c r="B6787" s="58" t="s">
        <v>12357</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5292</v>
      </c>
    </row>
    <row r="6804" spans="1:2" x14ac:dyDescent="0.25">
      <c r="A6804" s="57">
        <v>40161520</v>
      </c>
      <c r="B6804" s="58" t="s">
        <v>7417</v>
      </c>
    </row>
    <row r="6805" spans="1:2" x14ac:dyDescent="0.25">
      <c r="A6805" s="57">
        <v>40161521</v>
      </c>
      <c r="B6805" s="58" t="s">
        <v>17831</v>
      </c>
    </row>
    <row r="6806" spans="1:2" x14ac:dyDescent="0.25">
      <c r="A6806" s="57">
        <v>40161522</v>
      </c>
      <c r="B6806" s="58" t="s">
        <v>13530</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14263</v>
      </c>
    </row>
    <row r="6812" spans="1:2" x14ac:dyDescent="0.25">
      <c r="A6812" s="57">
        <v>40161602</v>
      </c>
      <c r="B6812" s="58" t="s">
        <v>1631</v>
      </c>
    </row>
    <row r="6813" spans="1:2" x14ac:dyDescent="0.25">
      <c r="A6813" s="57">
        <v>40161701</v>
      </c>
      <c r="B6813" s="58" t="s">
        <v>8729</v>
      </c>
    </row>
    <row r="6814" spans="1:2" x14ac:dyDescent="0.25">
      <c r="A6814" s="57">
        <v>40161702</v>
      </c>
      <c r="B6814" s="58" t="s">
        <v>5341</v>
      </c>
    </row>
    <row r="6815" spans="1:2" x14ac:dyDescent="0.25">
      <c r="A6815" s="57">
        <v>40161703</v>
      </c>
      <c r="B6815" s="58" t="s">
        <v>12024</v>
      </c>
    </row>
    <row r="6816" spans="1:2" x14ac:dyDescent="0.25">
      <c r="A6816" s="57">
        <v>40161704</v>
      </c>
      <c r="B6816" s="58" t="s">
        <v>13557</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5451</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8627</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8560</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7382</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14577</v>
      </c>
    </row>
    <row r="6846" spans="1:2" x14ac:dyDescent="0.25">
      <c r="A6846" s="57">
        <v>41101901</v>
      </c>
      <c r="B6846" s="58" t="s">
        <v>8046</v>
      </c>
    </row>
    <row r="6847" spans="1:2" x14ac:dyDescent="0.25">
      <c r="A6847" s="57">
        <v>41101902</v>
      </c>
      <c r="B6847" s="58" t="s">
        <v>13471</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9378</v>
      </c>
    </row>
    <row r="6853" spans="1:2" x14ac:dyDescent="0.25">
      <c r="A6853" s="57">
        <v>41102405</v>
      </c>
      <c r="B6853" s="58" t="s">
        <v>13267</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7797</v>
      </c>
    </row>
    <row r="6860" spans="1:2" x14ac:dyDescent="0.25">
      <c r="A6860" s="57">
        <v>41102423</v>
      </c>
      <c r="B6860" s="58" t="s">
        <v>1876</v>
      </c>
    </row>
    <row r="6861" spans="1:2" x14ac:dyDescent="0.25">
      <c r="A6861" s="57">
        <v>41102424</v>
      </c>
      <c r="B6861" s="58" t="s">
        <v>14387</v>
      </c>
    </row>
    <row r="6862" spans="1:2" x14ac:dyDescent="0.25">
      <c r="A6862" s="57">
        <v>41102425</v>
      </c>
      <c r="B6862" s="58" t="s">
        <v>15599</v>
      </c>
    </row>
    <row r="6863" spans="1:2" x14ac:dyDescent="0.25">
      <c r="A6863" s="57">
        <v>41102426</v>
      </c>
      <c r="B6863" s="58" t="s">
        <v>13168</v>
      </c>
    </row>
    <row r="6864" spans="1:2" x14ac:dyDescent="0.25">
      <c r="A6864" s="57">
        <v>41102501</v>
      </c>
      <c r="B6864" s="58" t="s">
        <v>11196</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5729</v>
      </c>
    </row>
    <row r="6875" spans="1:2" x14ac:dyDescent="0.25">
      <c r="A6875" s="57">
        <v>41102512</v>
      </c>
      <c r="B6875" s="58" t="s">
        <v>8893</v>
      </c>
    </row>
    <row r="6876" spans="1:2" x14ac:dyDescent="0.25">
      <c r="A6876" s="57">
        <v>41102513</v>
      </c>
      <c r="B6876" s="58" t="s">
        <v>8759</v>
      </c>
    </row>
    <row r="6877" spans="1:2" x14ac:dyDescent="0.25">
      <c r="A6877" s="57">
        <v>41102601</v>
      </c>
      <c r="B6877" s="58" t="s">
        <v>15060</v>
      </c>
    </row>
    <row r="6878" spans="1:2" x14ac:dyDescent="0.25">
      <c r="A6878" s="57">
        <v>41102602</v>
      </c>
      <c r="B6878" s="58" t="s">
        <v>12220</v>
      </c>
    </row>
    <row r="6879" spans="1:2" x14ac:dyDescent="0.25">
      <c r="A6879" s="57">
        <v>41102603</v>
      </c>
      <c r="B6879" s="58" t="s">
        <v>5366</v>
      </c>
    </row>
    <row r="6880" spans="1:2" x14ac:dyDescent="0.25">
      <c r="A6880" s="57">
        <v>41102604</v>
      </c>
      <c r="B6880" s="58" t="s">
        <v>16234</v>
      </c>
    </row>
    <row r="6881" spans="1:2" x14ac:dyDescent="0.25">
      <c r="A6881" s="57">
        <v>41102605</v>
      </c>
      <c r="B6881" s="58" t="s">
        <v>8139</v>
      </c>
    </row>
    <row r="6882" spans="1:2" x14ac:dyDescent="0.25">
      <c r="A6882" s="57">
        <v>41102606</v>
      </c>
      <c r="B6882" s="58" t="s">
        <v>12986</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7517</v>
      </c>
    </row>
    <row r="6888" spans="1:2" x14ac:dyDescent="0.25">
      <c r="A6888" s="57">
        <v>41102704</v>
      </c>
      <c r="B6888" s="58" t="s">
        <v>14138</v>
      </c>
    </row>
    <row r="6889" spans="1:2" x14ac:dyDescent="0.25">
      <c r="A6889" s="57">
        <v>41102705</v>
      </c>
      <c r="B6889" s="58" t="s">
        <v>6947</v>
      </c>
    </row>
    <row r="6890" spans="1:2" x14ac:dyDescent="0.25">
      <c r="A6890" s="57">
        <v>41102706</v>
      </c>
      <c r="B6890" s="58" t="s">
        <v>12382</v>
      </c>
    </row>
    <row r="6891" spans="1:2" x14ac:dyDescent="0.25">
      <c r="A6891" s="57">
        <v>41102901</v>
      </c>
      <c r="B6891" s="58" t="s">
        <v>6701</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12803</v>
      </c>
    </row>
    <row r="6900" spans="1:2" x14ac:dyDescent="0.25">
      <c r="A6900" s="57">
        <v>41102913</v>
      </c>
      <c r="B6900" s="58" t="s">
        <v>15147</v>
      </c>
    </row>
    <row r="6901" spans="1:2" x14ac:dyDescent="0.25">
      <c r="A6901" s="57">
        <v>41102914</v>
      </c>
      <c r="B6901" s="58" t="s">
        <v>3225</v>
      </c>
    </row>
    <row r="6902" spans="1:2" x14ac:dyDescent="0.25">
      <c r="A6902" s="57">
        <v>41102915</v>
      </c>
      <c r="B6902" s="58" t="s">
        <v>16837</v>
      </c>
    </row>
    <row r="6903" spans="1:2" x14ac:dyDescent="0.25">
      <c r="A6903" s="57">
        <v>41102916</v>
      </c>
      <c r="B6903" s="58" t="s">
        <v>4887</v>
      </c>
    </row>
    <row r="6904" spans="1:2" x14ac:dyDescent="0.25">
      <c r="A6904" s="57">
        <v>41102917</v>
      </c>
      <c r="B6904" s="58" t="s">
        <v>9465</v>
      </c>
    </row>
    <row r="6905" spans="1:2" x14ac:dyDescent="0.25">
      <c r="A6905" s="57">
        <v>41102918</v>
      </c>
      <c r="B6905" s="58" t="s">
        <v>9163</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3295</v>
      </c>
    </row>
    <row r="6910" spans="1:2" x14ac:dyDescent="0.25">
      <c r="A6910" s="57">
        <v>41103001</v>
      </c>
      <c r="B6910" s="58" t="s">
        <v>4486</v>
      </c>
    </row>
    <row r="6911" spans="1:2" x14ac:dyDescent="0.25">
      <c r="A6911" s="57">
        <v>41103003</v>
      </c>
      <c r="B6911" s="58" t="s">
        <v>11334</v>
      </c>
    </row>
    <row r="6912" spans="1:2" x14ac:dyDescent="0.25">
      <c r="A6912" s="57">
        <v>41103004</v>
      </c>
      <c r="B6912" s="58" t="s">
        <v>4720</v>
      </c>
    </row>
    <row r="6913" spans="1:2" x14ac:dyDescent="0.25">
      <c r="A6913" s="57">
        <v>41103005</v>
      </c>
      <c r="B6913" s="58" t="s">
        <v>3374</v>
      </c>
    </row>
    <row r="6914" spans="1:2" x14ac:dyDescent="0.25">
      <c r="A6914" s="57">
        <v>41103006</v>
      </c>
      <c r="B6914" s="58" t="s">
        <v>14896</v>
      </c>
    </row>
    <row r="6915" spans="1:2" x14ac:dyDescent="0.25">
      <c r="A6915" s="57">
        <v>41103007</v>
      </c>
      <c r="B6915" s="58" t="s">
        <v>4224</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5250</v>
      </c>
    </row>
    <row r="6921" spans="1:2" x14ac:dyDescent="0.25">
      <c r="A6921" s="57">
        <v>41103014</v>
      </c>
      <c r="B6921" s="58" t="s">
        <v>3435</v>
      </c>
    </row>
    <row r="6922" spans="1:2" x14ac:dyDescent="0.25">
      <c r="A6922" s="57">
        <v>41103015</v>
      </c>
      <c r="B6922" s="58" t="s">
        <v>9159</v>
      </c>
    </row>
    <row r="6923" spans="1:2" x14ac:dyDescent="0.25">
      <c r="A6923" s="57">
        <v>41103017</v>
      </c>
      <c r="B6923" s="58" t="s">
        <v>5205</v>
      </c>
    </row>
    <row r="6924" spans="1:2" x14ac:dyDescent="0.25">
      <c r="A6924" s="57">
        <v>41103019</v>
      </c>
      <c r="B6924" s="58" t="s">
        <v>17079</v>
      </c>
    </row>
    <row r="6925" spans="1:2" x14ac:dyDescent="0.25">
      <c r="A6925" s="57">
        <v>41103020</v>
      </c>
      <c r="B6925" s="58" t="s">
        <v>4192</v>
      </c>
    </row>
    <row r="6926" spans="1:2" x14ac:dyDescent="0.25">
      <c r="A6926" s="57">
        <v>41103021</v>
      </c>
      <c r="B6926" s="58" t="s">
        <v>11063</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5791</v>
      </c>
    </row>
    <row r="6931" spans="1:2" x14ac:dyDescent="0.25">
      <c r="A6931" s="57">
        <v>41103201</v>
      </c>
      <c r="B6931" s="58" t="s">
        <v>15704</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17147</v>
      </c>
    </row>
    <row r="6936" spans="1:2" x14ac:dyDescent="0.25">
      <c r="A6936" s="57">
        <v>41103207</v>
      </c>
      <c r="B6936" s="58" t="s">
        <v>12519</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4301</v>
      </c>
    </row>
    <row r="6942" spans="1:2" x14ac:dyDescent="0.25">
      <c r="A6942" s="57">
        <v>41103303</v>
      </c>
      <c r="B6942" s="58" t="s">
        <v>10310</v>
      </c>
    </row>
    <row r="6943" spans="1:2" x14ac:dyDescent="0.25">
      <c r="A6943" s="57">
        <v>41103305</v>
      </c>
      <c r="B6943" s="58" t="s">
        <v>3985</v>
      </c>
    </row>
    <row r="6944" spans="1:2" x14ac:dyDescent="0.25">
      <c r="A6944" s="57">
        <v>41103306</v>
      </c>
      <c r="B6944" s="58" t="s">
        <v>14147</v>
      </c>
    </row>
    <row r="6945" spans="1:2" x14ac:dyDescent="0.25">
      <c r="A6945" s="57">
        <v>41103307</v>
      </c>
      <c r="B6945" s="58" t="s">
        <v>11915</v>
      </c>
    </row>
    <row r="6946" spans="1:2" x14ac:dyDescent="0.25">
      <c r="A6946" s="57">
        <v>41103308</v>
      </c>
      <c r="B6946" s="58" t="s">
        <v>12027</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4456</v>
      </c>
    </row>
    <row r="6951" spans="1:2" x14ac:dyDescent="0.25">
      <c r="A6951" s="57">
        <v>41103313</v>
      </c>
      <c r="B6951" s="58" t="s">
        <v>11799</v>
      </c>
    </row>
    <row r="6952" spans="1:2" x14ac:dyDescent="0.25">
      <c r="A6952" s="57">
        <v>41103314</v>
      </c>
      <c r="B6952" s="58" t="s">
        <v>901</v>
      </c>
    </row>
    <row r="6953" spans="1:2" x14ac:dyDescent="0.25">
      <c r="A6953" s="57">
        <v>41103315</v>
      </c>
      <c r="B6953" s="58" t="s">
        <v>8526</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14820</v>
      </c>
    </row>
    <row r="6958" spans="1:2" x14ac:dyDescent="0.25">
      <c r="A6958" s="57">
        <v>41103403</v>
      </c>
      <c r="B6958" s="58" t="s">
        <v>8646</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5426</v>
      </c>
    </row>
    <row r="6963" spans="1:2" x14ac:dyDescent="0.25">
      <c r="A6963" s="57">
        <v>41103410</v>
      </c>
      <c r="B6963" s="58" t="s">
        <v>5300</v>
      </c>
    </row>
    <row r="6964" spans="1:2" x14ac:dyDescent="0.25">
      <c r="A6964" s="57">
        <v>41103411</v>
      </c>
      <c r="B6964" s="58" t="s">
        <v>16739</v>
      </c>
    </row>
    <row r="6965" spans="1:2" x14ac:dyDescent="0.25">
      <c r="A6965" s="57">
        <v>41103412</v>
      </c>
      <c r="B6965" s="58" t="s">
        <v>18640</v>
      </c>
    </row>
    <row r="6966" spans="1:2" x14ac:dyDescent="0.25">
      <c r="A6966" s="57">
        <v>41103413</v>
      </c>
      <c r="B6966" s="58" t="s">
        <v>8791</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11256</v>
      </c>
    </row>
    <row r="6982" spans="1:2" x14ac:dyDescent="0.25">
      <c r="A6982" s="57">
        <v>41103703</v>
      </c>
      <c r="B6982" s="58" t="s">
        <v>4990</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12597</v>
      </c>
    </row>
    <row r="6987" spans="1:2" x14ac:dyDescent="0.25">
      <c r="A6987" s="57">
        <v>41103708</v>
      </c>
      <c r="B6987" s="58" t="s">
        <v>7209</v>
      </c>
    </row>
    <row r="6988" spans="1:2" x14ac:dyDescent="0.25">
      <c r="A6988" s="57">
        <v>41103709</v>
      </c>
      <c r="B6988" s="58" t="s">
        <v>1297</v>
      </c>
    </row>
    <row r="6989" spans="1:2" x14ac:dyDescent="0.25">
      <c r="A6989" s="57">
        <v>41103710</v>
      </c>
      <c r="B6989" s="58" t="s">
        <v>7624</v>
      </c>
    </row>
    <row r="6990" spans="1:2" x14ac:dyDescent="0.25">
      <c r="A6990" s="57">
        <v>41103711</v>
      </c>
      <c r="B6990" s="58" t="s">
        <v>12492</v>
      </c>
    </row>
    <row r="6991" spans="1:2" x14ac:dyDescent="0.25">
      <c r="A6991" s="57">
        <v>41103712</v>
      </c>
      <c r="B6991" s="58" t="s">
        <v>8053</v>
      </c>
    </row>
    <row r="6992" spans="1:2" x14ac:dyDescent="0.25">
      <c r="A6992" s="57">
        <v>41103713</v>
      </c>
      <c r="B6992" s="58" t="s">
        <v>14271</v>
      </c>
    </row>
    <row r="6993" spans="1:2" x14ac:dyDescent="0.25">
      <c r="A6993" s="57">
        <v>41103714</v>
      </c>
      <c r="B6993" s="58" t="s">
        <v>11326</v>
      </c>
    </row>
    <row r="6994" spans="1:2" x14ac:dyDescent="0.25">
      <c r="A6994" s="57">
        <v>41103715</v>
      </c>
      <c r="B6994" s="58" t="s">
        <v>10401</v>
      </c>
    </row>
    <row r="6995" spans="1:2" x14ac:dyDescent="0.25">
      <c r="A6995" s="57">
        <v>41103801</v>
      </c>
      <c r="B6995" s="58" t="s">
        <v>7424</v>
      </c>
    </row>
    <row r="6996" spans="1:2" x14ac:dyDescent="0.25">
      <c r="A6996" s="57">
        <v>41103802</v>
      </c>
      <c r="B6996" s="58" t="s">
        <v>3710</v>
      </c>
    </row>
    <row r="6997" spans="1:2" x14ac:dyDescent="0.25">
      <c r="A6997" s="57">
        <v>41103803</v>
      </c>
      <c r="B6997" s="58" t="s">
        <v>8866</v>
      </c>
    </row>
    <row r="6998" spans="1:2" x14ac:dyDescent="0.25">
      <c r="A6998" s="57">
        <v>41103804</v>
      </c>
      <c r="B6998" s="58" t="s">
        <v>16533</v>
      </c>
    </row>
    <row r="6999" spans="1:2" x14ac:dyDescent="0.25">
      <c r="A6999" s="57">
        <v>41103805</v>
      </c>
      <c r="B6999" s="58" t="s">
        <v>3605</v>
      </c>
    </row>
    <row r="7000" spans="1:2" x14ac:dyDescent="0.25">
      <c r="A7000" s="57">
        <v>41103806</v>
      </c>
      <c r="B7000" s="58" t="s">
        <v>7731</v>
      </c>
    </row>
    <row r="7001" spans="1:2" x14ac:dyDescent="0.25">
      <c r="A7001" s="57">
        <v>41103807</v>
      </c>
      <c r="B7001" s="58" t="s">
        <v>3063</v>
      </c>
    </row>
    <row r="7002" spans="1:2" x14ac:dyDescent="0.25">
      <c r="A7002" s="57">
        <v>41103808</v>
      </c>
      <c r="B7002" s="58" t="s">
        <v>12792</v>
      </c>
    </row>
    <row r="7003" spans="1:2" x14ac:dyDescent="0.25">
      <c r="A7003" s="57">
        <v>41103809</v>
      </c>
      <c r="B7003" s="58" t="s">
        <v>16122</v>
      </c>
    </row>
    <row r="7004" spans="1:2" x14ac:dyDescent="0.25">
      <c r="A7004" s="57">
        <v>41103810</v>
      </c>
      <c r="B7004" s="58" t="s">
        <v>11250</v>
      </c>
    </row>
    <row r="7005" spans="1:2" x14ac:dyDescent="0.25">
      <c r="A7005" s="57">
        <v>41103811</v>
      </c>
      <c r="B7005" s="58" t="s">
        <v>4423</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12221</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10961</v>
      </c>
    </row>
    <row r="7017" spans="1:2" x14ac:dyDescent="0.25">
      <c r="A7017" s="57">
        <v>41103907</v>
      </c>
      <c r="B7017" s="58" t="s">
        <v>6398</v>
      </c>
    </row>
    <row r="7018" spans="1:2" x14ac:dyDescent="0.25">
      <c r="A7018" s="57">
        <v>41103908</v>
      </c>
      <c r="B7018" s="58" t="s">
        <v>10309</v>
      </c>
    </row>
    <row r="7019" spans="1:2" x14ac:dyDescent="0.25">
      <c r="A7019" s="57">
        <v>41103909</v>
      </c>
      <c r="B7019" s="58" t="s">
        <v>8071</v>
      </c>
    </row>
    <row r="7020" spans="1:2" x14ac:dyDescent="0.25">
      <c r="A7020" s="57">
        <v>41103910</v>
      </c>
      <c r="B7020" s="58" t="s">
        <v>8492</v>
      </c>
    </row>
    <row r="7021" spans="1:2" x14ac:dyDescent="0.25">
      <c r="A7021" s="57">
        <v>41103911</v>
      </c>
      <c r="B7021" s="58" t="s">
        <v>4269</v>
      </c>
    </row>
    <row r="7022" spans="1:2" x14ac:dyDescent="0.25">
      <c r="A7022" s="57">
        <v>41103912</v>
      </c>
      <c r="B7022" s="58" t="s">
        <v>18593</v>
      </c>
    </row>
    <row r="7023" spans="1:2" x14ac:dyDescent="0.25">
      <c r="A7023" s="57">
        <v>41103913</v>
      </c>
      <c r="B7023" s="58" t="s">
        <v>7301</v>
      </c>
    </row>
    <row r="7024" spans="1:2" x14ac:dyDescent="0.25">
      <c r="A7024" s="57">
        <v>41104001</v>
      </c>
      <c r="B7024" s="58" t="s">
        <v>10645</v>
      </c>
    </row>
    <row r="7025" spans="1:2" x14ac:dyDescent="0.25">
      <c r="A7025" s="57">
        <v>41104002</v>
      </c>
      <c r="B7025" s="58" t="s">
        <v>15273</v>
      </c>
    </row>
    <row r="7026" spans="1:2" x14ac:dyDescent="0.25">
      <c r="A7026" s="57">
        <v>41104003</v>
      </c>
      <c r="B7026" s="58" t="s">
        <v>6385</v>
      </c>
    </row>
    <row r="7027" spans="1:2" x14ac:dyDescent="0.25">
      <c r="A7027" s="57">
        <v>41104004</v>
      </c>
      <c r="B7027" s="58" t="s">
        <v>11482</v>
      </c>
    </row>
    <row r="7028" spans="1:2" x14ac:dyDescent="0.25">
      <c r="A7028" s="57">
        <v>41104005</v>
      </c>
      <c r="B7028" s="58" t="s">
        <v>4497</v>
      </c>
    </row>
    <row r="7029" spans="1:2" x14ac:dyDescent="0.25">
      <c r="A7029" s="57">
        <v>41104006</v>
      </c>
      <c r="B7029" s="58" t="s">
        <v>8740</v>
      </c>
    </row>
    <row r="7030" spans="1:2" x14ac:dyDescent="0.25">
      <c r="A7030" s="57">
        <v>41104007</v>
      </c>
      <c r="B7030" s="58" t="s">
        <v>13838</v>
      </c>
    </row>
    <row r="7031" spans="1:2" x14ac:dyDescent="0.25">
      <c r="A7031" s="57">
        <v>41104008</v>
      </c>
      <c r="B7031" s="58" t="s">
        <v>4255</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15826</v>
      </c>
    </row>
    <row r="7038" spans="1:2" x14ac:dyDescent="0.25">
      <c r="A7038" s="57">
        <v>41104015</v>
      </c>
      <c r="B7038" s="58" t="s">
        <v>13571</v>
      </c>
    </row>
    <row r="7039" spans="1:2" x14ac:dyDescent="0.25">
      <c r="A7039" s="57">
        <v>41104016</v>
      </c>
      <c r="B7039" s="58" t="s">
        <v>9446</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6739</v>
      </c>
    </row>
    <row r="7046" spans="1:2" x14ac:dyDescent="0.25">
      <c r="A7046" s="57">
        <v>41104103</v>
      </c>
      <c r="B7046" s="58" t="s">
        <v>14675</v>
      </c>
    </row>
    <row r="7047" spans="1:2" x14ac:dyDescent="0.25">
      <c r="A7047" s="57">
        <v>41104104</v>
      </c>
      <c r="B7047" s="58" t="s">
        <v>16459</v>
      </c>
    </row>
    <row r="7048" spans="1:2" x14ac:dyDescent="0.25">
      <c r="A7048" s="57">
        <v>41104105</v>
      </c>
      <c r="B7048" s="58" t="s">
        <v>4636</v>
      </c>
    </row>
    <row r="7049" spans="1:2" x14ac:dyDescent="0.25">
      <c r="A7049" s="57">
        <v>41104106</v>
      </c>
      <c r="B7049" s="58" t="s">
        <v>15900</v>
      </c>
    </row>
    <row r="7050" spans="1:2" x14ac:dyDescent="0.25">
      <c r="A7050" s="57">
        <v>41104107</v>
      </c>
      <c r="B7050" s="58" t="s">
        <v>11046</v>
      </c>
    </row>
    <row r="7051" spans="1:2" x14ac:dyDescent="0.25">
      <c r="A7051" s="57">
        <v>41104108</v>
      </c>
      <c r="B7051" s="58" t="s">
        <v>9412</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4817</v>
      </c>
    </row>
    <row r="7056" spans="1:2" x14ac:dyDescent="0.25">
      <c r="A7056" s="57">
        <v>41104114</v>
      </c>
      <c r="B7056" s="58" t="s">
        <v>10272</v>
      </c>
    </row>
    <row r="7057" spans="1:2" x14ac:dyDescent="0.25">
      <c r="A7057" s="57">
        <v>41104115</v>
      </c>
      <c r="B7057" s="58" t="s">
        <v>16227</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17769</v>
      </c>
    </row>
    <row r="7067" spans="1:2" x14ac:dyDescent="0.25">
      <c r="A7067" s="57">
        <v>41104201</v>
      </c>
      <c r="B7067" s="58" t="s">
        <v>17488</v>
      </c>
    </row>
    <row r="7068" spans="1:2" x14ac:dyDescent="0.25">
      <c r="A7068" s="57">
        <v>41104202</v>
      </c>
      <c r="B7068" s="58" t="s">
        <v>11930</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18346</v>
      </c>
    </row>
    <row r="7075" spans="1:2" x14ac:dyDescent="0.25">
      <c r="A7075" s="57">
        <v>41104209</v>
      </c>
      <c r="B7075" s="58" t="s">
        <v>8634</v>
      </c>
    </row>
    <row r="7076" spans="1:2" x14ac:dyDescent="0.25">
      <c r="A7076" s="57">
        <v>41104210</v>
      </c>
      <c r="B7076" s="58" t="s">
        <v>6725</v>
      </c>
    </row>
    <row r="7077" spans="1:2" x14ac:dyDescent="0.25">
      <c r="A7077" s="57">
        <v>41104211</v>
      </c>
      <c r="B7077" s="58" t="s">
        <v>4133</v>
      </c>
    </row>
    <row r="7078" spans="1:2" x14ac:dyDescent="0.25">
      <c r="A7078" s="57">
        <v>41104212</v>
      </c>
      <c r="B7078" s="58" t="s">
        <v>11665</v>
      </c>
    </row>
    <row r="7079" spans="1:2" x14ac:dyDescent="0.25">
      <c r="A7079" s="57">
        <v>41104301</v>
      </c>
      <c r="B7079" s="58" t="s">
        <v>259</v>
      </c>
    </row>
    <row r="7080" spans="1:2" x14ac:dyDescent="0.25">
      <c r="A7080" s="57">
        <v>41104302</v>
      </c>
      <c r="B7080" s="58" t="s">
        <v>16196</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12923</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7656</v>
      </c>
    </row>
    <row r="7099" spans="1:2" x14ac:dyDescent="0.25">
      <c r="A7099" s="57">
        <v>41104413</v>
      </c>
      <c r="B7099" s="58" t="s">
        <v>4254</v>
      </c>
    </row>
    <row r="7100" spans="1:2" x14ac:dyDescent="0.25">
      <c r="A7100" s="57">
        <v>41104414</v>
      </c>
      <c r="B7100" s="58" t="s">
        <v>5367</v>
      </c>
    </row>
    <row r="7101" spans="1:2" x14ac:dyDescent="0.25">
      <c r="A7101" s="57">
        <v>41104415</v>
      </c>
      <c r="B7101" s="58" t="s">
        <v>14194</v>
      </c>
    </row>
    <row r="7102" spans="1:2" x14ac:dyDescent="0.25">
      <c r="A7102" s="57">
        <v>41104416</v>
      </c>
      <c r="B7102" s="58" t="s">
        <v>4125</v>
      </c>
    </row>
    <row r="7103" spans="1:2" x14ac:dyDescent="0.25">
      <c r="A7103" s="57">
        <v>41104417</v>
      </c>
      <c r="B7103" s="58" t="s">
        <v>8954</v>
      </c>
    </row>
    <row r="7104" spans="1:2" x14ac:dyDescent="0.25">
      <c r="A7104" s="57">
        <v>41104418</v>
      </c>
      <c r="B7104" s="58" t="s">
        <v>6682</v>
      </c>
    </row>
    <row r="7105" spans="1:2" x14ac:dyDescent="0.25">
      <c r="A7105" s="57">
        <v>41104419</v>
      </c>
      <c r="B7105" s="58" t="s">
        <v>16425</v>
      </c>
    </row>
    <row r="7106" spans="1:2" x14ac:dyDescent="0.25">
      <c r="A7106" s="57">
        <v>41104420</v>
      </c>
      <c r="B7106" s="58" t="s">
        <v>13200</v>
      </c>
    </row>
    <row r="7107" spans="1:2" x14ac:dyDescent="0.25">
      <c r="A7107" s="57">
        <v>41104421</v>
      </c>
      <c r="B7107" s="58" t="s">
        <v>10877</v>
      </c>
    </row>
    <row r="7108" spans="1:2" x14ac:dyDescent="0.25">
      <c r="A7108" s="57">
        <v>41104422</v>
      </c>
      <c r="B7108" s="58" t="s">
        <v>15334</v>
      </c>
    </row>
    <row r="7109" spans="1:2" x14ac:dyDescent="0.25">
      <c r="A7109" s="57">
        <v>41104423</v>
      </c>
      <c r="B7109" s="58" t="s">
        <v>12046</v>
      </c>
    </row>
    <row r="7110" spans="1:2" x14ac:dyDescent="0.25">
      <c r="A7110" s="57">
        <v>41104424</v>
      </c>
      <c r="B7110" s="58" t="s">
        <v>8209</v>
      </c>
    </row>
    <row r="7111" spans="1:2" x14ac:dyDescent="0.25">
      <c r="A7111" s="57">
        <v>41104501</v>
      </c>
      <c r="B7111" s="58" t="s">
        <v>17799</v>
      </c>
    </row>
    <row r="7112" spans="1:2" x14ac:dyDescent="0.25">
      <c r="A7112" s="57">
        <v>41104502</v>
      </c>
      <c r="B7112" s="58" t="s">
        <v>31</v>
      </c>
    </row>
    <row r="7113" spans="1:2" x14ac:dyDescent="0.25">
      <c r="A7113" s="57">
        <v>41104503</v>
      </c>
      <c r="B7113" s="58" t="s">
        <v>8409</v>
      </c>
    </row>
    <row r="7114" spans="1:2" x14ac:dyDescent="0.25">
      <c r="A7114" s="57">
        <v>41104504</v>
      </c>
      <c r="B7114" s="58" t="s">
        <v>11474</v>
      </c>
    </row>
    <row r="7115" spans="1:2" x14ac:dyDescent="0.25">
      <c r="A7115" s="57">
        <v>41104505</v>
      </c>
      <c r="B7115" s="58" t="s">
        <v>11192</v>
      </c>
    </row>
    <row r="7116" spans="1:2" x14ac:dyDescent="0.25">
      <c r="A7116" s="57">
        <v>41104506</v>
      </c>
      <c r="B7116" s="58" t="s">
        <v>5662</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10015</v>
      </c>
    </row>
    <row r="7128" spans="1:2" x14ac:dyDescent="0.25">
      <c r="A7128" s="57">
        <v>41104606</v>
      </c>
      <c r="B7128" s="58" t="s">
        <v>5145</v>
      </c>
    </row>
    <row r="7129" spans="1:2" x14ac:dyDescent="0.25">
      <c r="A7129" s="57">
        <v>41104607</v>
      </c>
      <c r="B7129" s="58" t="s">
        <v>6307</v>
      </c>
    </row>
    <row r="7130" spans="1:2" x14ac:dyDescent="0.25">
      <c r="A7130" s="57">
        <v>41104608</v>
      </c>
      <c r="B7130" s="58" t="s">
        <v>11707</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13865</v>
      </c>
    </row>
    <row r="7138" spans="1:2" x14ac:dyDescent="0.25">
      <c r="A7138" s="57">
        <v>41104704</v>
      </c>
      <c r="B7138" s="58" t="s">
        <v>8108</v>
      </c>
    </row>
    <row r="7139" spans="1:2" x14ac:dyDescent="0.25">
      <c r="A7139" s="57">
        <v>41104801</v>
      </c>
      <c r="B7139" s="58" t="s">
        <v>6114</v>
      </c>
    </row>
    <row r="7140" spans="1:2" x14ac:dyDescent="0.25">
      <c r="A7140" s="57">
        <v>41104802</v>
      </c>
      <c r="B7140" s="58" t="s">
        <v>465</v>
      </c>
    </row>
    <row r="7141" spans="1:2" x14ac:dyDescent="0.25">
      <c r="A7141" s="57">
        <v>41104803</v>
      </c>
      <c r="B7141" s="58" t="s">
        <v>11999</v>
      </c>
    </row>
    <row r="7142" spans="1:2" x14ac:dyDescent="0.25">
      <c r="A7142" s="57">
        <v>41104804</v>
      </c>
      <c r="B7142" s="58" t="s">
        <v>8496</v>
      </c>
    </row>
    <row r="7143" spans="1:2" x14ac:dyDescent="0.25">
      <c r="A7143" s="57">
        <v>41104805</v>
      </c>
      <c r="B7143" s="58" t="s">
        <v>14893</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6423</v>
      </c>
    </row>
    <row r="7148" spans="1:2" x14ac:dyDescent="0.25">
      <c r="A7148" s="57">
        <v>41104810</v>
      </c>
      <c r="B7148" s="58" t="s">
        <v>12531</v>
      </c>
    </row>
    <row r="7149" spans="1:2" x14ac:dyDescent="0.25">
      <c r="A7149" s="57">
        <v>41104811</v>
      </c>
      <c r="B7149" s="58" t="s">
        <v>5025</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10090</v>
      </c>
    </row>
    <row r="7156" spans="1:2" x14ac:dyDescent="0.25">
      <c r="A7156" s="57">
        <v>41104901</v>
      </c>
      <c r="B7156" s="58" t="s">
        <v>10188</v>
      </c>
    </row>
    <row r="7157" spans="1:2" x14ac:dyDescent="0.25">
      <c r="A7157" s="57">
        <v>41104902</v>
      </c>
      <c r="B7157" s="58" t="s">
        <v>17633</v>
      </c>
    </row>
    <row r="7158" spans="1:2" x14ac:dyDescent="0.25">
      <c r="A7158" s="57">
        <v>41104903</v>
      </c>
      <c r="B7158" s="58" t="s">
        <v>2294</v>
      </c>
    </row>
    <row r="7159" spans="1:2" x14ac:dyDescent="0.25">
      <c r="A7159" s="57">
        <v>41104904</v>
      </c>
      <c r="B7159" s="58" t="s">
        <v>10859</v>
      </c>
    </row>
    <row r="7160" spans="1:2" x14ac:dyDescent="0.25">
      <c r="A7160" s="57">
        <v>41104905</v>
      </c>
      <c r="B7160" s="58" t="s">
        <v>9254</v>
      </c>
    </row>
    <row r="7161" spans="1:2" x14ac:dyDescent="0.25">
      <c r="A7161" s="57">
        <v>41104906</v>
      </c>
      <c r="B7161" s="58" t="s">
        <v>6585</v>
      </c>
    </row>
    <row r="7162" spans="1:2" x14ac:dyDescent="0.25">
      <c r="A7162" s="57">
        <v>41104907</v>
      </c>
      <c r="B7162" s="58" t="s">
        <v>4637</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7281</v>
      </c>
    </row>
    <row r="7172" spans="1:2" x14ac:dyDescent="0.25">
      <c r="A7172" s="57">
        <v>41104917</v>
      </c>
      <c r="B7172" s="58" t="s">
        <v>10261</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8802</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15408</v>
      </c>
    </row>
    <row r="7193" spans="1:2" x14ac:dyDescent="0.25">
      <c r="A7193" s="57">
        <v>41105106</v>
      </c>
      <c r="B7193" s="58" t="s">
        <v>12141</v>
      </c>
    </row>
    <row r="7194" spans="1:2" x14ac:dyDescent="0.25">
      <c r="A7194" s="57">
        <v>41105107</v>
      </c>
      <c r="B7194" s="58" t="s">
        <v>15053</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9948</v>
      </c>
    </row>
    <row r="7199" spans="1:2" x14ac:dyDescent="0.25">
      <c r="A7199" s="57">
        <v>41105203</v>
      </c>
      <c r="B7199" s="58" t="s">
        <v>3117</v>
      </c>
    </row>
    <row r="7200" spans="1:2" x14ac:dyDescent="0.25">
      <c r="A7200" s="57">
        <v>41105204</v>
      </c>
      <c r="B7200" s="58" t="s">
        <v>17518</v>
      </c>
    </row>
    <row r="7201" spans="1:2" x14ac:dyDescent="0.25">
      <c r="A7201" s="57">
        <v>41105205</v>
      </c>
      <c r="B7201" s="58" t="s">
        <v>4922</v>
      </c>
    </row>
    <row r="7202" spans="1:2" x14ac:dyDescent="0.25">
      <c r="A7202" s="57">
        <v>41105301</v>
      </c>
      <c r="B7202" s="58" t="s">
        <v>11143</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8466</v>
      </c>
    </row>
    <row r="7209" spans="1:2" x14ac:dyDescent="0.25">
      <c r="A7209" s="57">
        <v>41105309</v>
      </c>
      <c r="B7209" s="58" t="s">
        <v>7810</v>
      </c>
    </row>
    <row r="7210" spans="1:2" x14ac:dyDescent="0.25">
      <c r="A7210" s="57">
        <v>41105310</v>
      </c>
      <c r="B7210" s="58" t="s">
        <v>14810</v>
      </c>
    </row>
    <row r="7211" spans="1:2" x14ac:dyDescent="0.25">
      <c r="A7211" s="57">
        <v>41105311</v>
      </c>
      <c r="B7211" s="58" t="s">
        <v>12943</v>
      </c>
    </row>
    <row r="7212" spans="1:2" x14ac:dyDescent="0.25">
      <c r="A7212" s="57">
        <v>41105312</v>
      </c>
      <c r="B7212" s="58" t="s">
        <v>5159</v>
      </c>
    </row>
    <row r="7213" spans="1:2" x14ac:dyDescent="0.25">
      <c r="A7213" s="57">
        <v>41105313</v>
      </c>
      <c r="B7213" s="58" t="s">
        <v>3221</v>
      </c>
    </row>
    <row r="7214" spans="1:2" x14ac:dyDescent="0.25">
      <c r="A7214" s="57">
        <v>41105314</v>
      </c>
      <c r="B7214" s="58" t="s">
        <v>13912</v>
      </c>
    </row>
    <row r="7215" spans="1:2" x14ac:dyDescent="0.25">
      <c r="A7215" s="57">
        <v>41105315</v>
      </c>
      <c r="B7215" s="58" t="s">
        <v>8070</v>
      </c>
    </row>
    <row r="7216" spans="1:2" x14ac:dyDescent="0.25">
      <c r="A7216" s="57">
        <v>41105316</v>
      </c>
      <c r="B7216" s="58" t="s">
        <v>15920</v>
      </c>
    </row>
    <row r="7217" spans="1:2" x14ac:dyDescent="0.25">
      <c r="A7217" s="57">
        <v>41105317</v>
      </c>
      <c r="B7217" s="58" t="s">
        <v>5274</v>
      </c>
    </row>
    <row r="7218" spans="1:2" x14ac:dyDescent="0.25">
      <c r="A7218" s="57">
        <v>41105318</v>
      </c>
      <c r="B7218" s="58" t="s">
        <v>16419</v>
      </c>
    </row>
    <row r="7219" spans="1:2" x14ac:dyDescent="0.25">
      <c r="A7219" s="57">
        <v>41105319</v>
      </c>
      <c r="B7219" s="58" t="s">
        <v>16456</v>
      </c>
    </row>
    <row r="7220" spans="1:2" x14ac:dyDescent="0.25">
      <c r="A7220" s="57">
        <v>41105320</v>
      </c>
      <c r="B7220" s="58" t="s">
        <v>7993</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4416</v>
      </c>
    </row>
    <row r="7228" spans="1:2" x14ac:dyDescent="0.25">
      <c r="A7228" s="57">
        <v>41105328</v>
      </c>
      <c r="B7228" s="58" t="s">
        <v>12180</v>
      </c>
    </row>
    <row r="7229" spans="1:2" x14ac:dyDescent="0.25">
      <c r="A7229" s="57">
        <v>41105329</v>
      </c>
      <c r="B7229" s="58" t="s">
        <v>2330</v>
      </c>
    </row>
    <row r="7230" spans="1:2" x14ac:dyDescent="0.25">
      <c r="A7230" s="57">
        <v>41105330</v>
      </c>
      <c r="B7230" s="58" t="s">
        <v>8911</v>
      </c>
    </row>
    <row r="7231" spans="1:2" x14ac:dyDescent="0.25">
      <c r="A7231" s="57">
        <v>41105331</v>
      </c>
      <c r="B7231" s="58" t="s">
        <v>2270</v>
      </c>
    </row>
    <row r="7232" spans="1:2" x14ac:dyDescent="0.25">
      <c r="A7232" s="57">
        <v>41105332</v>
      </c>
      <c r="B7232" s="58" t="s">
        <v>11630</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12082</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5540</v>
      </c>
    </row>
    <row r="7242" spans="1:2" x14ac:dyDescent="0.25">
      <c r="A7242" s="57">
        <v>41105503</v>
      </c>
      <c r="B7242" s="58" t="s">
        <v>10026</v>
      </c>
    </row>
    <row r="7243" spans="1:2" x14ac:dyDescent="0.25">
      <c r="A7243" s="57">
        <v>41105504</v>
      </c>
      <c r="B7243" s="58" t="s">
        <v>8778</v>
      </c>
    </row>
    <row r="7244" spans="1:2" x14ac:dyDescent="0.25">
      <c r="A7244" s="57">
        <v>41105505</v>
      </c>
      <c r="B7244" s="58" t="s">
        <v>16095</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11405</v>
      </c>
    </row>
    <row r="7253" spans="1:2" x14ac:dyDescent="0.25">
      <c r="A7253" s="57">
        <v>41105514</v>
      </c>
      <c r="B7253" s="58" t="s">
        <v>5799</v>
      </c>
    </row>
    <row r="7254" spans="1:2" x14ac:dyDescent="0.25">
      <c r="A7254" s="57">
        <v>41105515</v>
      </c>
      <c r="B7254" s="58" t="s">
        <v>7957</v>
      </c>
    </row>
    <row r="7255" spans="1:2" x14ac:dyDescent="0.25">
      <c r="A7255" s="57">
        <v>41105516</v>
      </c>
      <c r="B7255" s="58" t="s">
        <v>9666</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4834</v>
      </c>
    </row>
    <row r="7260" spans="1:2" x14ac:dyDescent="0.25">
      <c r="A7260" s="57">
        <v>41105601</v>
      </c>
      <c r="B7260" s="58" t="s">
        <v>16825</v>
      </c>
    </row>
    <row r="7261" spans="1:2" x14ac:dyDescent="0.25">
      <c r="A7261" s="57">
        <v>41105701</v>
      </c>
      <c r="B7261" s="58" t="s">
        <v>17482</v>
      </c>
    </row>
    <row r="7262" spans="1:2" x14ac:dyDescent="0.25">
      <c r="A7262" s="57">
        <v>41105801</v>
      </c>
      <c r="B7262" s="58" t="s">
        <v>5473</v>
      </c>
    </row>
    <row r="7263" spans="1:2" x14ac:dyDescent="0.25">
      <c r="A7263" s="57">
        <v>41105802</v>
      </c>
      <c r="B7263" s="58" t="s">
        <v>4365</v>
      </c>
    </row>
    <row r="7264" spans="1:2" x14ac:dyDescent="0.25">
      <c r="A7264" s="57">
        <v>41105803</v>
      </c>
      <c r="B7264" s="58" t="s">
        <v>11889</v>
      </c>
    </row>
    <row r="7265" spans="1:2" x14ac:dyDescent="0.25">
      <c r="A7265" s="57">
        <v>41105804</v>
      </c>
      <c r="B7265" s="58" t="s">
        <v>8477</v>
      </c>
    </row>
    <row r="7266" spans="1:2" x14ac:dyDescent="0.25">
      <c r="A7266" s="57">
        <v>41105901</v>
      </c>
      <c r="B7266" s="58" t="s">
        <v>438</v>
      </c>
    </row>
    <row r="7267" spans="1:2" x14ac:dyDescent="0.25">
      <c r="A7267" s="57">
        <v>41105902</v>
      </c>
      <c r="B7267" s="58" t="s">
        <v>12578</v>
      </c>
    </row>
    <row r="7268" spans="1:2" x14ac:dyDescent="0.25">
      <c r="A7268" s="57">
        <v>41105903</v>
      </c>
      <c r="B7268" s="58" t="s">
        <v>8005</v>
      </c>
    </row>
    <row r="7269" spans="1:2" x14ac:dyDescent="0.25">
      <c r="A7269" s="57">
        <v>41105904</v>
      </c>
      <c r="B7269" s="58" t="s">
        <v>3634</v>
      </c>
    </row>
    <row r="7270" spans="1:2" x14ac:dyDescent="0.25">
      <c r="A7270" s="57">
        <v>41105905</v>
      </c>
      <c r="B7270" s="58" t="s">
        <v>14839</v>
      </c>
    </row>
    <row r="7271" spans="1:2" x14ac:dyDescent="0.25">
      <c r="A7271" s="57">
        <v>41105906</v>
      </c>
      <c r="B7271" s="58" t="s">
        <v>9455</v>
      </c>
    </row>
    <row r="7272" spans="1:2" x14ac:dyDescent="0.25">
      <c r="A7272" s="57">
        <v>41105907</v>
      </c>
      <c r="B7272" s="58" t="s">
        <v>15359</v>
      </c>
    </row>
    <row r="7273" spans="1:2" x14ac:dyDescent="0.25">
      <c r="A7273" s="57">
        <v>41105908</v>
      </c>
      <c r="B7273" s="58" t="s">
        <v>952</v>
      </c>
    </row>
    <row r="7274" spans="1:2" x14ac:dyDescent="0.25">
      <c r="A7274" s="57">
        <v>41106001</v>
      </c>
      <c r="B7274" s="58" t="s">
        <v>4534</v>
      </c>
    </row>
    <row r="7275" spans="1:2" x14ac:dyDescent="0.25">
      <c r="A7275" s="57">
        <v>41106002</v>
      </c>
      <c r="B7275" s="58" t="s">
        <v>18255</v>
      </c>
    </row>
    <row r="7276" spans="1:2" x14ac:dyDescent="0.25">
      <c r="A7276" s="57">
        <v>41106003</v>
      </c>
      <c r="B7276" s="58" t="s">
        <v>15889</v>
      </c>
    </row>
    <row r="7277" spans="1:2" x14ac:dyDescent="0.25">
      <c r="A7277" s="57">
        <v>41106004</v>
      </c>
      <c r="B7277" s="58" t="s">
        <v>12737</v>
      </c>
    </row>
    <row r="7278" spans="1:2" x14ac:dyDescent="0.25">
      <c r="A7278" s="57">
        <v>41106005</v>
      </c>
      <c r="B7278" s="58" t="s">
        <v>8682</v>
      </c>
    </row>
    <row r="7279" spans="1:2" x14ac:dyDescent="0.25">
      <c r="A7279" s="57">
        <v>41106006</v>
      </c>
      <c r="B7279" s="58" t="s">
        <v>3950</v>
      </c>
    </row>
    <row r="7280" spans="1:2" x14ac:dyDescent="0.25">
      <c r="A7280" s="57">
        <v>41106101</v>
      </c>
      <c r="B7280" s="58" t="s">
        <v>15529</v>
      </c>
    </row>
    <row r="7281" spans="1:2" x14ac:dyDescent="0.25">
      <c r="A7281" s="57">
        <v>41106102</v>
      </c>
      <c r="B7281" s="58" t="s">
        <v>9308</v>
      </c>
    </row>
    <row r="7282" spans="1:2" x14ac:dyDescent="0.25">
      <c r="A7282" s="57">
        <v>41106103</v>
      </c>
      <c r="B7282" s="58" t="s">
        <v>14299</v>
      </c>
    </row>
    <row r="7283" spans="1:2" x14ac:dyDescent="0.25">
      <c r="A7283" s="57">
        <v>41106104</v>
      </c>
      <c r="B7283" s="58" t="s">
        <v>16520</v>
      </c>
    </row>
    <row r="7284" spans="1:2" x14ac:dyDescent="0.25">
      <c r="A7284" s="57">
        <v>41106201</v>
      </c>
      <c r="B7284" s="58" t="s">
        <v>8896</v>
      </c>
    </row>
    <row r="7285" spans="1:2" x14ac:dyDescent="0.25">
      <c r="A7285" s="57">
        <v>41106202</v>
      </c>
      <c r="B7285" s="58" t="s">
        <v>11855</v>
      </c>
    </row>
    <row r="7286" spans="1:2" x14ac:dyDescent="0.25">
      <c r="A7286" s="57">
        <v>41106203</v>
      </c>
      <c r="B7286" s="58" t="s">
        <v>6806</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4310</v>
      </c>
    </row>
    <row r="7295" spans="1:2" x14ac:dyDescent="0.25">
      <c r="A7295" s="57">
        <v>41106212</v>
      </c>
      <c r="B7295" s="58" t="s">
        <v>4800</v>
      </c>
    </row>
    <row r="7296" spans="1:2" x14ac:dyDescent="0.25">
      <c r="A7296" s="57">
        <v>41106213</v>
      </c>
      <c r="B7296" s="58" t="s">
        <v>16410</v>
      </c>
    </row>
    <row r="7297" spans="1:2" x14ac:dyDescent="0.25">
      <c r="A7297" s="57">
        <v>41106214</v>
      </c>
      <c r="B7297" s="58" t="s">
        <v>4006</v>
      </c>
    </row>
    <row r="7298" spans="1:2" x14ac:dyDescent="0.25">
      <c r="A7298" s="57">
        <v>41106215</v>
      </c>
      <c r="B7298" s="58" t="s">
        <v>4955</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14996</v>
      </c>
    </row>
    <row r="7303" spans="1:2" x14ac:dyDescent="0.25">
      <c r="A7303" s="57">
        <v>41106220</v>
      </c>
      <c r="B7303" s="58" t="s">
        <v>16276</v>
      </c>
    </row>
    <row r="7304" spans="1:2" x14ac:dyDescent="0.25">
      <c r="A7304" s="57">
        <v>41106221</v>
      </c>
      <c r="B7304" s="58" t="s">
        <v>12954</v>
      </c>
    </row>
    <row r="7305" spans="1:2" x14ac:dyDescent="0.25">
      <c r="A7305" s="57">
        <v>41106222</v>
      </c>
      <c r="B7305" s="58" t="s">
        <v>4000</v>
      </c>
    </row>
    <row r="7306" spans="1:2" x14ac:dyDescent="0.25">
      <c r="A7306" s="57">
        <v>41106223</v>
      </c>
      <c r="B7306" s="58" t="s">
        <v>7244</v>
      </c>
    </row>
    <row r="7307" spans="1:2" x14ac:dyDescent="0.25">
      <c r="A7307" s="57">
        <v>41106301</v>
      </c>
      <c r="B7307" s="58" t="s">
        <v>12177</v>
      </c>
    </row>
    <row r="7308" spans="1:2" x14ac:dyDescent="0.25">
      <c r="A7308" s="57">
        <v>41106302</v>
      </c>
      <c r="B7308" s="58" t="s">
        <v>15241</v>
      </c>
    </row>
    <row r="7309" spans="1:2" x14ac:dyDescent="0.25">
      <c r="A7309" s="57">
        <v>41106303</v>
      </c>
      <c r="B7309" s="58" t="s">
        <v>6474</v>
      </c>
    </row>
    <row r="7310" spans="1:2" x14ac:dyDescent="0.25">
      <c r="A7310" s="57">
        <v>41106304</v>
      </c>
      <c r="B7310" s="58" t="s">
        <v>9293</v>
      </c>
    </row>
    <row r="7311" spans="1:2" x14ac:dyDescent="0.25">
      <c r="A7311" s="57">
        <v>41106305</v>
      </c>
      <c r="B7311" s="58" t="s">
        <v>7745</v>
      </c>
    </row>
    <row r="7312" spans="1:2" x14ac:dyDescent="0.25">
      <c r="A7312" s="57">
        <v>41106306</v>
      </c>
      <c r="B7312" s="58" t="s">
        <v>18471</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12905</v>
      </c>
    </row>
    <row r="7320" spans="1:2" x14ac:dyDescent="0.25">
      <c r="A7320" s="57">
        <v>41106314</v>
      </c>
      <c r="B7320" s="58" t="s">
        <v>16648</v>
      </c>
    </row>
    <row r="7321" spans="1:2" x14ac:dyDescent="0.25">
      <c r="A7321" s="57">
        <v>41106401</v>
      </c>
      <c r="B7321" s="58" t="s">
        <v>2943</v>
      </c>
    </row>
    <row r="7322" spans="1:2" x14ac:dyDescent="0.25">
      <c r="A7322" s="57">
        <v>41106402</v>
      </c>
      <c r="B7322" s="58" t="s">
        <v>5658</v>
      </c>
    </row>
    <row r="7323" spans="1:2" x14ac:dyDescent="0.25">
      <c r="A7323" s="57">
        <v>41106403</v>
      </c>
      <c r="B7323" s="58" t="s">
        <v>1980</v>
      </c>
    </row>
    <row r="7324" spans="1:2" x14ac:dyDescent="0.25">
      <c r="A7324" s="57">
        <v>41106501</v>
      </c>
      <c r="B7324" s="58" t="s">
        <v>9504</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14887</v>
      </c>
    </row>
    <row r="7329" spans="1:2" x14ac:dyDescent="0.25">
      <c r="A7329" s="57">
        <v>41106506</v>
      </c>
      <c r="B7329" s="58" t="s">
        <v>9191</v>
      </c>
    </row>
    <row r="7330" spans="1:2" x14ac:dyDescent="0.25">
      <c r="A7330" s="57">
        <v>41106507</v>
      </c>
      <c r="B7330" s="58" t="s">
        <v>16853</v>
      </c>
    </row>
    <row r="7331" spans="1:2" x14ac:dyDescent="0.25">
      <c r="A7331" s="57">
        <v>41106508</v>
      </c>
      <c r="B7331" s="58" t="s">
        <v>7969</v>
      </c>
    </row>
    <row r="7332" spans="1:2" x14ac:dyDescent="0.25">
      <c r="A7332" s="57">
        <v>41106509</v>
      </c>
      <c r="B7332" s="58" t="s">
        <v>5394</v>
      </c>
    </row>
    <row r="7333" spans="1:2" x14ac:dyDescent="0.25">
      <c r="A7333" s="57">
        <v>41106510</v>
      </c>
      <c r="B7333" s="58" t="s">
        <v>7646</v>
      </c>
    </row>
    <row r="7334" spans="1:2" x14ac:dyDescent="0.25">
      <c r="A7334" s="57">
        <v>41106511</v>
      </c>
      <c r="B7334" s="58" t="s">
        <v>12174</v>
      </c>
    </row>
    <row r="7335" spans="1:2" x14ac:dyDescent="0.25">
      <c r="A7335" s="57">
        <v>41106512</v>
      </c>
      <c r="B7335" s="58" t="s">
        <v>6935</v>
      </c>
    </row>
    <row r="7336" spans="1:2" x14ac:dyDescent="0.25">
      <c r="A7336" s="57">
        <v>41106513</v>
      </c>
      <c r="B7336" s="58" t="s">
        <v>9203</v>
      </c>
    </row>
    <row r="7337" spans="1:2" x14ac:dyDescent="0.25">
      <c r="A7337" s="57">
        <v>41106514</v>
      </c>
      <c r="B7337" s="58" t="s">
        <v>8326</v>
      </c>
    </row>
    <row r="7338" spans="1:2" x14ac:dyDescent="0.25">
      <c r="A7338" s="57">
        <v>41106515</v>
      </c>
      <c r="B7338" s="58" t="s">
        <v>18555</v>
      </c>
    </row>
    <row r="7339" spans="1:2" x14ac:dyDescent="0.25">
      <c r="A7339" s="57">
        <v>41106601</v>
      </c>
      <c r="B7339" s="58" t="s">
        <v>9008</v>
      </c>
    </row>
    <row r="7340" spans="1:2" x14ac:dyDescent="0.25">
      <c r="A7340" s="57">
        <v>41106602</v>
      </c>
      <c r="B7340" s="58" t="s">
        <v>8700</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5338</v>
      </c>
    </row>
    <row r="7352" spans="1:2" x14ac:dyDescent="0.25">
      <c r="A7352" s="57">
        <v>41106614</v>
      </c>
      <c r="B7352" s="58" t="s">
        <v>9326</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16544</v>
      </c>
    </row>
    <row r="7359" spans="1:2" x14ac:dyDescent="0.25">
      <c r="A7359" s="57">
        <v>41106621</v>
      </c>
      <c r="B7359" s="58" t="s">
        <v>5043</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7569</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8430</v>
      </c>
    </row>
    <row r="7371" spans="1:2" x14ac:dyDescent="0.25">
      <c r="A7371" s="57">
        <v>41111511</v>
      </c>
      <c r="B7371" s="58" t="s">
        <v>5055</v>
      </c>
    </row>
    <row r="7372" spans="1:2" x14ac:dyDescent="0.25">
      <c r="A7372" s="57">
        <v>41111512</v>
      </c>
      <c r="B7372" s="58" t="s">
        <v>17608</v>
      </c>
    </row>
    <row r="7373" spans="1:2" x14ac:dyDescent="0.25">
      <c r="A7373" s="57">
        <v>41111513</v>
      </c>
      <c r="B7373" s="58" t="s">
        <v>15383</v>
      </c>
    </row>
    <row r="7374" spans="1:2" x14ac:dyDescent="0.25">
      <c r="A7374" s="57">
        <v>41111515</v>
      </c>
      <c r="B7374" s="58" t="s">
        <v>7351</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7592</v>
      </c>
    </row>
    <row r="7379" spans="1:2" x14ac:dyDescent="0.25">
      <c r="A7379" s="57">
        <v>41111603</v>
      </c>
      <c r="B7379" s="58" t="s">
        <v>8575</v>
      </c>
    </row>
    <row r="7380" spans="1:2" x14ac:dyDescent="0.25">
      <c r="A7380" s="57">
        <v>41111604</v>
      </c>
      <c r="B7380" s="58" t="s">
        <v>16212</v>
      </c>
    </row>
    <row r="7381" spans="1:2" x14ac:dyDescent="0.25">
      <c r="A7381" s="57">
        <v>41111605</v>
      </c>
      <c r="B7381" s="58" t="s">
        <v>8713</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8044</v>
      </c>
    </row>
    <row r="7389" spans="1:2" x14ac:dyDescent="0.25">
      <c r="A7389" s="57">
        <v>41111618</v>
      </c>
      <c r="B7389" s="58" t="s">
        <v>12069</v>
      </c>
    </row>
    <row r="7390" spans="1:2" x14ac:dyDescent="0.25">
      <c r="A7390" s="57">
        <v>41111619</v>
      </c>
      <c r="B7390" s="58" t="s">
        <v>13619</v>
      </c>
    </row>
    <row r="7391" spans="1:2" x14ac:dyDescent="0.25">
      <c r="A7391" s="57">
        <v>41111620</v>
      </c>
      <c r="B7391" s="58" t="s">
        <v>10868</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13334</v>
      </c>
    </row>
    <row r="7396" spans="1:2" x14ac:dyDescent="0.25">
      <c r="A7396" s="57">
        <v>41111702</v>
      </c>
      <c r="B7396" s="58" t="s">
        <v>8559</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5741</v>
      </c>
    </row>
    <row r="7402" spans="1:2" x14ac:dyDescent="0.25">
      <c r="A7402" s="57">
        <v>41111708</v>
      </c>
      <c r="B7402" s="58" t="s">
        <v>6484</v>
      </c>
    </row>
    <row r="7403" spans="1:2" x14ac:dyDescent="0.25">
      <c r="A7403" s="57">
        <v>41111709</v>
      </c>
      <c r="B7403" s="58" t="s">
        <v>208</v>
      </c>
    </row>
    <row r="7404" spans="1:2" x14ac:dyDescent="0.25">
      <c r="A7404" s="57">
        <v>41111710</v>
      </c>
      <c r="B7404" s="58" t="s">
        <v>10917</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4622</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7873</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6000</v>
      </c>
    </row>
    <row r="7417" spans="1:2" x14ac:dyDescent="0.25">
      <c r="A7417" s="57">
        <v>41111723</v>
      </c>
      <c r="B7417" s="58" t="s">
        <v>10444</v>
      </c>
    </row>
    <row r="7418" spans="1:2" x14ac:dyDescent="0.25">
      <c r="A7418" s="57">
        <v>41111724</v>
      </c>
      <c r="B7418" s="58" t="s">
        <v>13496</v>
      </c>
    </row>
    <row r="7419" spans="1:2" x14ac:dyDescent="0.25">
      <c r="A7419" s="57">
        <v>41111725</v>
      </c>
      <c r="B7419" s="58" t="s">
        <v>18080</v>
      </c>
    </row>
    <row r="7420" spans="1:2" x14ac:dyDescent="0.25">
      <c r="A7420" s="57">
        <v>41111726</v>
      </c>
      <c r="B7420" s="58" t="s">
        <v>12743</v>
      </c>
    </row>
    <row r="7421" spans="1:2" x14ac:dyDescent="0.25">
      <c r="A7421" s="57">
        <v>41111727</v>
      </c>
      <c r="B7421" s="58" t="s">
        <v>4776</v>
      </c>
    </row>
    <row r="7422" spans="1:2" x14ac:dyDescent="0.25">
      <c r="A7422" s="57">
        <v>41111728</v>
      </c>
      <c r="B7422" s="58" t="s">
        <v>5140</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13166</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5255</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14403</v>
      </c>
    </row>
    <row r="7442" spans="1:2" x14ac:dyDescent="0.25">
      <c r="A7442" s="57">
        <v>41111901</v>
      </c>
      <c r="B7442" s="58" t="s">
        <v>4642</v>
      </c>
    </row>
    <row r="7443" spans="1:2" x14ac:dyDescent="0.25">
      <c r="A7443" s="57">
        <v>41111902</v>
      </c>
      <c r="B7443" s="58" t="s">
        <v>7553</v>
      </c>
    </row>
    <row r="7444" spans="1:2" x14ac:dyDescent="0.25">
      <c r="A7444" s="57">
        <v>41111903</v>
      </c>
      <c r="B7444" s="58" t="s">
        <v>4353</v>
      </c>
    </row>
    <row r="7445" spans="1:2" x14ac:dyDescent="0.25">
      <c r="A7445" s="57">
        <v>41111904</v>
      </c>
      <c r="B7445" s="58" t="s">
        <v>14240</v>
      </c>
    </row>
    <row r="7446" spans="1:2" x14ac:dyDescent="0.25">
      <c r="A7446" s="57">
        <v>41111905</v>
      </c>
      <c r="B7446" s="58" t="s">
        <v>510</v>
      </c>
    </row>
    <row r="7447" spans="1:2" x14ac:dyDescent="0.25">
      <c r="A7447" s="57">
        <v>41111906</v>
      </c>
      <c r="B7447" s="58" t="s">
        <v>15009</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8203</v>
      </c>
    </row>
    <row r="7452" spans="1:2" x14ac:dyDescent="0.25">
      <c r="A7452" s="57">
        <v>41111911</v>
      </c>
      <c r="B7452" s="58" t="s">
        <v>14569</v>
      </c>
    </row>
    <row r="7453" spans="1:2" x14ac:dyDescent="0.25">
      <c r="A7453" s="57">
        <v>41111912</v>
      </c>
      <c r="B7453" s="58" t="s">
        <v>2718</v>
      </c>
    </row>
    <row r="7454" spans="1:2" x14ac:dyDescent="0.25">
      <c r="A7454" s="57">
        <v>41111913</v>
      </c>
      <c r="B7454" s="58" t="s">
        <v>5755</v>
      </c>
    </row>
    <row r="7455" spans="1:2" x14ac:dyDescent="0.25">
      <c r="A7455" s="57">
        <v>41111914</v>
      </c>
      <c r="B7455" s="58" t="s">
        <v>15363</v>
      </c>
    </row>
    <row r="7456" spans="1:2" x14ac:dyDescent="0.25">
      <c r="A7456" s="57">
        <v>41111915</v>
      </c>
      <c r="B7456" s="58" t="s">
        <v>16082</v>
      </c>
    </row>
    <row r="7457" spans="1:2" x14ac:dyDescent="0.25">
      <c r="A7457" s="57">
        <v>41111916</v>
      </c>
      <c r="B7457" s="58" t="s">
        <v>13029</v>
      </c>
    </row>
    <row r="7458" spans="1:2" x14ac:dyDescent="0.25">
      <c r="A7458" s="57">
        <v>41111917</v>
      </c>
      <c r="B7458" s="58" t="s">
        <v>7968</v>
      </c>
    </row>
    <row r="7459" spans="1:2" x14ac:dyDescent="0.25">
      <c r="A7459" s="57">
        <v>41111918</v>
      </c>
      <c r="B7459" s="58" t="s">
        <v>16416</v>
      </c>
    </row>
    <row r="7460" spans="1:2" x14ac:dyDescent="0.25">
      <c r="A7460" s="57">
        <v>41111919</v>
      </c>
      <c r="B7460" s="58" t="s">
        <v>7088</v>
      </c>
    </row>
    <row r="7461" spans="1:2" x14ac:dyDescent="0.25">
      <c r="A7461" s="57">
        <v>41111920</v>
      </c>
      <c r="B7461" s="58" t="s">
        <v>14886</v>
      </c>
    </row>
    <row r="7462" spans="1:2" x14ac:dyDescent="0.25">
      <c r="A7462" s="57">
        <v>41111921</v>
      </c>
      <c r="B7462" s="58" t="s">
        <v>5945</v>
      </c>
    </row>
    <row r="7463" spans="1:2" x14ac:dyDescent="0.25">
      <c r="A7463" s="57">
        <v>41111922</v>
      </c>
      <c r="B7463" s="58" t="s">
        <v>17647</v>
      </c>
    </row>
    <row r="7464" spans="1:2" x14ac:dyDescent="0.25">
      <c r="A7464" s="57">
        <v>41111923</v>
      </c>
      <c r="B7464" s="58" t="s">
        <v>10524</v>
      </c>
    </row>
    <row r="7465" spans="1:2" x14ac:dyDescent="0.25">
      <c r="A7465" s="57">
        <v>41111924</v>
      </c>
      <c r="B7465" s="58" t="s">
        <v>5377</v>
      </c>
    </row>
    <row r="7466" spans="1:2" x14ac:dyDescent="0.25">
      <c r="A7466" s="57">
        <v>41111926</v>
      </c>
      <c r="B7466" s="58" t="s">
        <v>8142</v>
      </c>
    </row>
    <row r="7467" spans="1:2" x14ac:dyDescent="0.25">
      <c r="A7467" s="57">
        <v>41111927</v>
      </c>
      <c r="B7467" s="58" t="s">
        <v>6181</v>
      </c>
    </row>
    <row r="7468" spans="1:2" x14ac:dyDescent="0.25">
      <c r="A7468" s="57">
        <v>41111928</v>
      </c>
      <c r="B7468" s="58" t="s">
        <v>3862</v>
      </c>
    </row>
    <row r="7469" spans="1:2" x14ac:dyDescent="0.25">
      <c r="A7469" s="57">
        <v>41111929</v>
      </c>
      <c r="B7469" s="58" t="s">
        <v>9952</v>
      </c>
    </row>
    <row r="7470" spans="1:2" x14ac:dyDescent="0.25">
      <c r="A7470" s="57">
        <v>41111930</v>
      </c>
      <c r="B7470" s="58" t="s">
        <v>7975</v>
      </c>
    </row>
    <row r="7471" spans="1:2" x14ac:dyDescent="0.25">
      <c r="A7471" s="57">
        <v>41111931</v>
      </c>
      <c r="B7471" s="58" t="s">
        <v>15680</v>
      </c>
    </row>
    <row r="7472" spans="1:2" x14ac:dyDescent="0.25">
      <c r="A7472" s="57">
        <v>41111932</v>
      </c>
      <c r="B7472" s="58" t="s">
        <v>3969</v>
      </c>
    </row>
    <row r="7473" spans="1:2" x14ac:dyDescent="0.25">
      <c r="A7473" s="57">
        <v>41111933</v>
      </c>
      <c r="B7473" s="58" t="s">
        <v>7686</v>
      </c>
    </row>
    <row r="7474" spans="1:2" x14ac:dyDescent="0.25">
      <c r="A7474" s="57">
        <v>41111934</v>
      </c>
      <c r="B7474" s="58" t="s">
        <v>7075</v>
      </c>
    </row>
    <row r="7475" spans="1:2" x14ac:dyDescent="0.25">
      <c r="A7475" s="57">
        <v>41111935</v>
      </c>
      <c r="B7475" s="58" t="s">
        <v>4339</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5549</v>
      </c>
    </row>
    <row r="7485" spans="1:2" x14ac:dyDescent="0.25">
      <c r="A7485" s="57">
        <v>41111945</v>
      </c>
      <c r="B7485" s="58" t="s">
        <v>10280</v>
      </c>
    </row>
    <row r="7486" spans="1:2" x14ac:dyDescent="0.25">
      <c r="A7486" s="57">
        <v>41111946</v>
      </c>
      <c r="B7486" s="58" t="s">
        <v>8921</v>
      </c>
    </row>
    <row r="7487" spans="1:2" x14ac:dyDescent="0.25">
      <c r="A7487" s="57">
        <v>41111947</v>
      </c>
      <c r="B7487" s="58" t="s">
        <v>17189</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4251</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11976</v>
      </c>
    </row>
    <row r="7499" spans="1:2" x14ac:dyDescent="0.25">
      <c r="A7499" s="57">
        <v>41112204</v>
      </c>
      <c r="B7499" s="58" t="s">
        <v>6738</v>
      </c>
    </row>
    <row r="7500" spans="1:2" x14ac:dyDescent="0.25">
      <c r="A7500" s="57">
        <v>41112205</v>
      </c>
      <c r="B7500" s="58" t="s">
        <v>5585</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14962</v>
      </c>
    </row>
    <row r="7513" spans="1:2" x14ac:dyDescent="0.25">
      <c r="A7513" s="57">
        <v>41112219</v>
      </c>
      <c r="B7513" s="58" t="s">
        <v>3934</v>
      </c>
    </row>
    <row r="7514" spans="1:2" x14ac:dyDescent="0.25">
      <c r="A7514" s="57">
        <v>41112220</v>
      </c>
      <c r="B7514" s="58" t="s">
        <v>4656</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11799</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7506</v>
      </c>
    </row>
    <row r="7525" spans="1:2" x14ac:dyDescent="0.25">
      <c r="A7525" s="57">
        <v>41112406</v>
      </c>
      <c r="B7525" s="58" t="s">
        <v>10279</v>
      </c>
    </row>
    <row r="7526" spans="1:2" x14ac:dyDescent="0.25">
      <c r="A7526" s="57">
        <v>41112407</v>
      </c>
      <c r="B7526" s="58" t="s">
        <v>5108</v>
      </c>
    </row>
    <row r="7527" spans="1:2" x14ac:dyDescent="0.25">
      <c r="A7527" s="57">
        <v>41112408</v>
      </c>
      <c r="B7527" s="58" t="s">
        <v>1010</v>
      </c>
    </row>
    <row r="7528" spans="1:2" x14ac:dyDescent="0.25">
      <c r="A7528" s="57">
        <v>41112409</v>
      </c>
      <c r="B7528" s="58" t="s">
        <v>17046</v>
      </c>
    </row>
    <row r="7529" spans="1:2" x14ac:dyDescent="0.25">
      <c r="A7529" s="57">
        <v>41112410</v>
      </c>
      <c r="B7529" s="58" t="s">
        <v>8382</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10786</v>
      </c>
    </row>
    <row r="7534" spans="1:2" x14ac:dyDescent="0.25">
      <c r="A7534" s="57">
        <v>41112504</v>
      </c>
      <c r="B7534" s="58" t="s">
        <v>5690</v>
      </c>
    </row>
    <row r="7535" spans="1:2" x14ac:dyDescent="0.25">
      <c r="A7535" s="57">
        <v>41112505</v>
      </c>
      <c r="B7535" s="58" t="s">
        <v>15167</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12397</v>
      </c>
    </row>
    <row r="7548" spans="1:2" x14ac:dyDescent="0.25">
      <c r="A7548" s="57">
        <v>41112702</v>
      </c>
      <c r="B7548" s="58" t="s">
        <v>15188</v>
      </c>
    </row>
    <row r="7549" spans="1:2" x14ac:dyDescent="0.25">
      <c r="A7549" s="57">
        <v>41112704</v>
      </c>
      <c r="B7549" s="58" t="s">
        <v>14022</v>
      </c>
    </row>
    <row r="7550" spans="1:2" x14ac:dyDescent="0.25">
      <c r="A7550" s="57">
        <v>41112801</v>
      </c>
      <c r="B7550" s="58" t="s">
        <v>14880</v>
      </c>
    </row>
    <row r="7551" spans="1:2" x14ac:dyDescent="0.25">
      <c r="A7551" s="57">
        <v>41112802</v>
      </c>
      <c r="B7551" s="58" t="s">
        <v>2962</v>
      </c>
    </row>
    <row r="7552" spans="1:2" x14ac:dyDescent="0.25">
      <c r="A7552" s="57">
        <v>41112803</v>
      </c>
      <c r="B7552" s="58" t="s">
        <v>17327</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11598</v>
      </c>
    </row>
    <row r="7561" spans="1:2" x14ac:dyDescent="0.25">
      <c r="A7561" s="57">
        <v>41113005</v>
      </c>
      <c r="B7561" s="58" t="s">
        <v>2234</v>
      </c>
    </row>
    <row r="7562" spans="1:2" x14ac:dyDescent="0.25">
      <c r="A7562" s="57">
        <v>41113006</v>
      </c>
      <c r="B7562" s="58" t="s">
        <v>9559</v>
      </c>
    </row>
    <row r="7563" spans="1:2" x14ac:dyDescent="0.25">
      <c r="A7563" s="57">
        <v>41113007</v>
      </c>
      <c r="B7563" s="58" t="s">
        <v>9056</v>
      </c>
    </row>
    <row r="7564" spans="1:2" x14ac:dyDescent="0.25">
      <c r="A7564" s="57">
        <v>41113008</v>
      </c>
      <c r="B7564" s="58" t="s">
        <v>14530</v>
      </c>
    </row>
    <row r="7565" spans="1:2" x14ac:dyDescent="0.25">
      <c r="A7565" s="57">
        <v>41113009</v>
      </c>
      <c r="B7565" s="58" t="s">
        <v>15185</v>
      </c>
    </row>
    <row r="7566" spans="1:2" x14ac:dyDescent="0.25">
      <c r="A7566" s="57">
        <v>41113010</v>
      </c>
      <c r="B7566" s="58" t="s">
        <v>17730</v>
      </c>
    </row>
    <row r="7567" spans="1:2" x14ac:dyDescent="0.25">
      <c r="A7567" s="57">
        <v>41113023</v>
      </c>
      <c r="B7567" s="58" t="s">
        <v>10950</v>
      </c>
    </row>
    <row r="7568" spans="1:2" x14ac:dyDescent="0.25">
      <c r="A7568" s="57">
        <v>41113024</v>
      </c>
      <c r="B7568" s="58" t="s">
        <v>11283</v>
      </c>
    </row>
    <row r="7569" spans="1:2" x14ac:dyDescent="0.25">
      <c r="A7569" s="57">
        <v>41113025</v>
      </c>
      <c r="B7569" s="58" t="s">
        <v>8274</v>
      </c>
    </row>
    <row r="7570" spans="1:2" x14ac:dyDescent="0.25">
      <c r="A7570" s="57">
        <v>41113026</v>
      </c>
      <c r="B7570" s="58" t="s">
        <v>2162</v>
      </c>
    </row>
    <row r="7571" spans="1:2" x14ac:dyDescent="0.25">
      <c r="A7571" s="57">
        <v>41113027</v>
      </c>
      <c r="B7571" s="58" t="s">
        <v>13147</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14921</v>
      </c>
    </row>
    <row r="7576" spans="1:2" x14ac:dyDescent="0.25">
      <c r="A7576" s="57">
        <v>41113034</v>
      </c>
      <c r="B7576" s="58" t="s">
        <v>18395</v>
      </c>
    </row>
    <row r="7577" spans="1:2" x14ac:dyDescent="0.25">
      <c r="A7577" s="57">
        <v>41113035</v>
      </c>
      <c r="B7577" s="58" t="s">
        <v>11678</v>
      </c>
    </row>
    <row r="7578" spans="1:2" x14ac:dyDescent="0.25">
      <c r="A7578" s="57">
        <v>41113036</v>
      </c>
      <c r="B7578" s="58" t="s">
        <v>16428</v>
      </c>
    </row>
    <row r="7579" spans="1:2" x14ac:dyDescent="0.25">
      <c r="A7579" s="57">
        <v>41113037</v>
      </c>
      <c r="B7579" s="58" t="s">
        <v>8231</v>
      </c>
    </row>
    <row r="7580" spans="1:2" x14ac:dyDescent="0.25">
      <c r="A7580" s="57">
        <v>41113101</v>
      </c>
      <c r="B7580" s="58" t="s">
        <v>4193</v>
      </c>
    </row>
    <row r="7581" spans="1:2" x14ac:dyDescent="0.25">
      <c r="A7581" s="57">
        <v>41113102</v>
      </c>
      <c r="B7581" s="58" t="s">
        <v>700</v>
      </c>
    </row>
    <row r="7582" spans="1:2" x14ac:dyDescent="0.25">
      <c r="A7582" s="57">
        <v>41113103</v>
      </c>
      <c r="B7582" s="58" t="s">
        <v>13189</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16294</v>
      </c>
    </row>
    <row r="7587" spans="1:2" x14ac:dyDescent="0.25">
      <c r="A7587" s="57">
        <v>41113108</v>
      </c>
      <c r="B7587" s="58" t="s">
        <v>7300</v>
      </c>
    </row>
    <row r="7588" spans="1:2" x14ac:dyDescent="0.25">
      <c r="A7588" s="57">
        <v>41113109</v>
      </c>
      <c r="B7588" s="58" t="s">
        <v>12906</v>
      </c>
    </row>
    <row r="7589" spans="1:2" x14ac:dyDescent="0.25">
      <c r="A7589" s="57">
        <v>41113110</v>
      </c>
      <c r="B7589" s="58" t="s">
        <v>5336</v>
      </c>
    </row>
    <row r="7590" spans="1:2" x14ac:dyDescent="0.25">
      <c r="A7590" s="57">
        <v>41113111</v>
      </c>
      <c r="B7590" s="58" t="s">
        <v>11016</v>
      </c>
    </row>
    <row r="7591" spans="1:2" x14ac:dyDescent="0.25">
      <c r="A7591" s="57">
        <v>41113112</v>
      </c>
      <c r="B7591" s="58" t="s">
        <v>13186</v>
      </c>
    </row>
    <row r="7592" spans="1:2" x14ac:dyDescent="0.25">
      <c r="A7592" s="57">
        <v>41113113</v>
      </c>
      <c r="B7592" s="58" t="s">
        <v>15788</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4333</v>
      </c>
    </row>
    <row r="7597" spans="1:2" x14ac:dyDescent="0.25">
      <c r="A7597" s="57">
        <v>41113118</v>
      </c>
      <c r="B7597" s="58" t="s">
        <v>7299</v>
      </c>
    </row>
    <row r="7598" spans="1:2" x14ac:dyDescent="0.25">
      <c r="A7598" s="57">
        <v>41113119</v>
      </c>
      <c r="B7598" s="58" t="s">
        <v>502</v>
      </c>
    </row>
    <row r="7599" spans="1:2" x14ac:dyDescent="0.25">
      <c r="A7599" s="57">
        <v>41113301</v>
      </c>
      <c r="B7599" s="58" t="s">
        <v>10151</v>
      </c>
    </row>
    <row r="7600" spans="1:2" x14ac:dyDescent="0.25">
      <c r="A7600" s="57">
        <v>41113302</v>
      </c>
      <c r="B7600" s="58" t="s">
        <v>8490</v>
      </c>
    </row>
    <row r="7601" spans="1:2" x14ac:dyDescent="0.25">
      <c r="A7601" s="57">
        <v>41113304</v>
      </c>
      <c r="B7601" s="58" t="s">
        <v>14410</v>
      </c>
    </row>
    <row r="7602" spans="1:2" x14ac:dyDescent="0.25">
      <c r="A7602" s="57">
        <v>41113305</v>
      </c>
      <c r="B7602" s="58" t="s">
        <v>9683</v>
      </c>
    </row>
    <row r="7603" spans="1:2" x14ac:dyDescent="0.25">
      <c r="A7603" s="57">
        <v>41113306</v>
      </c>
      <c r="B7603" s="58" t="s">
        <v>5117</v>
      </c>
    </row>
    <row r="7604" spans="1:2" x14ac:dyDescent="0.25">
      <c r="A7604" s="57">
        <v>41113308</v>
      </c>
      <c r="B7604" s="58" t="s">
        <v>3424</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12275</v>
      </c>
    </row>
    <row r="7609" spans="1:2" x14ac:dyDescent="0.25">
      <c r="A7609" s="57">
        <v>41113313</v>
      </c>
      <c r="B7609" s="58" t="s">
        <v>6198</v>
      </c>
    </row>
    <row r="7610" spans="1:2" x14ac:dyDescent="0.25">
      <c r="A7610" s="57">
        <v>41113314</v>
      </c>
      <c r="B7610" s="58" t="s">
        <v>4412</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4760</v>
      </c>
    </row>
    <row r="7615" spans="1:2" x14ac:dyDescent="0.25">
      <c r="A7615" s="57">
        <v>41113320</v>
      </c>
      <c r="B7615" s="58" t="s">
        <v>4320</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5428</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5784</v>
      </c>
    </row>
    <row r="7633" spans="1:2" x14ac:dyDescent="0.25">
      <c r="A7633" s="57">
        <v>41113608</v>
      </c>
      <c r="B7633" s="58" t="s">
        <v>10376</v>
      </c>
    </row>
    <row r="7634" spans="1:2" x14ac:dyDescent="0.25">
      <c r="A7634" s="57">
        <v>41113611</v>
      </c>
      <c r="B7634" s="58" t="s">
        <v>12440</v>
      </c>
    </row>
    <row r="7635" spans="1:2" x14ac:dyDescent="0.25">
      <c r="A7635" s="57">
        <v>41113612</v>
      </c>
      <c r="B7635" s="58" t="s">
        <v>9364</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8100</v>
      </c>
    </row>
    <row r="7640" spans="1:2" x14ac:dyDescent="0.25">
      <c r="A7640" s="57">
        <v>41113617</v>
      </c>
      <c r="B7640" s="58" t="s">
        <v>7749</v>
      </c>
    </row>
    <row r="7641" spans="1:2" x14ac:dyDescent="0.25">
      <c r="A7641" s="57">
        <v>41113618</v>
      </c>
      <c r="B7641" s="58" t="s">
        <v>14161</v>
      </c>
    </row>
    <row r="7642" spans="1:2" x14ac:dyDescent="0.25">
      <c r="A7642" s="57">
        <v>41113619</v>
      </c>
      <c r="B7642" s="58" t="s">
        <v>449</v>
      </c>
    </row>
    <row r="7643" spans="1:2" x14ac:dyDescent="0.25">
      <c r="A7643" s="57">
        <v>41113620</v>
      </c>
      <c r="B7643" s="58" t="s">
        <v>9502</v>
      </c>
    </row>
    <row r="7644" spans="1:2" x14ac:dyDescent="0.25">
      <c r="A7644" s="57">
        <v>41113621</v>
      </c>
      <c r="B7644" s="58" t="s">
        <v>4648</v>
      </c>
    </row>
    <row r="7645" spans="1:2" x14ac:dyDescent="0.25">
      <c r="A7645" s="57">
        <v>41113622</v>
      </c>
      <c r="B7645" s="58" t="s">
        <v>16408</v>
      </c>
    </row>
    <row r="7646" spans="1:2" x14ac:dyDescent="0.25">
      <c r="A7646" s="57">
        <v>41113623</v>
      </c>
      <c r="B7646" s="58" t="s">
        <v>17136</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6967</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14464</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11356</v>
      </c>
    </row>
    <row r="7660" spans="1:2" x14ac:dyDescent="0.25">
      <c r="A7660" s="57">
        <v>41113637</v>
      </c>
      <c r="B7660" s="58" t="s">
        <v>5732</v>
      </c>
    </row>
    <row r="7661" spans="1:2" x14ac:dyDescent="0.25">
      <c r="A7661" s="57">
        <v>41113638</v>
      </c>
      <c r="B7661" s="58" t="s">
        <v>18210</v>
      </c>
    </row>
    <row r="7662" spans="1:2" x14ac:dyDescent="0.25">
      <c r="A7662" s="57">
        <v>41113639</v>
      </c>
      <c r="B7662" s="58" t="s">
        <v>5674</v>
      </c>
    </row>
    <row r="7663" spans="1:2" x14ac:dyDescent="0.25">
      <c r="A7663" s="57">
        <v>41113640</v>
      </c>
      <c r="B7663" s="58" t="s">
        <v>10251</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5239</v>
      </c>
    </row>
    <row r="7669" spans="1:2" x14ac:dyDescent="0.25">
      <c r="A7669" s="57">
        <v>41113646</v>
      </c>
      <c r="B7669" s="58" t="s">
        <v>13549</v>
      </c>
    </row>
    <row r="7670" spans="1:2" x14ac:dyDescent="0.25">
      <c r="A7670" s="57">
        <v>41113647</v>
      </c>
      <c r="B7670" s="58" t="s">
        <v>11290</v>
      </c>
    </row>
    <row r="7671" spans="1:2" x14ac:dyDescent="0.25">
      <c r="A7671" s="57">
        <v>41113648</v>
      </c>
      <c r="B7671" s="58" t="s">
        <v>14367</v>
      </c>
    </row>
    <row r="7672" spans="1:2" x14ac:dyDescent="0.25">
      <c r="A7672" s="57">
        <v>41113701</v>
      </c>
      <c r="B7672" s="58" t="s">
        <v>1050</v>
      </c>
    </row>
    <row r="7673" spans="1:2" x14ac:dyDescent="0.25">
      <c r="A7673" s="57">
        <v>41113702</v>
      </c>
      <c r="B7673" s="58" t="s">
        <v>15673</v>
      </c>
    </row>
    <row r="7674" spans="1:2" x14ac:dyDescent="0.25">
      <c r="A7674" s="57">
        <v>41113703</v>
      </c>
      <c r="B7674" s="58" t="s">
        <v>8997</v>
      </c>
    </row>
    <row r="7675" spans="1:2" x14ac:dyDescent="0.25">
      <c r="A7675" s="57">
        <v>41113704</v>
      </c>
      <c r="B7675" s="58" t="s">
        <v>9953</v>
      </c>
    </row>
    <row r="7676" spans="1:2" x14ac:dyDescent="0.25">
      <c r="A7676" s="57">
        <v>41113705</v>
      </c>
      <c r="B7676" s="58" t="s">
        <v>8019</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14422</v>
      </c>
    </row>
    <row r="7682" spans="1:2" x14ac:dyDescent="0.25">
      <c r="A7682" s="57">
        <v>41113711</v>
      </c>
      <c r="B7682" s="58" t="s">
        <v>11620</v>
      </c>
    </row>
    <row r="7683" spans="1:2" x14ac:dyDescent="0.25">
      <c r="A7683" s="57">
        <v>41113712</v>
      </c>
      <c r="B7683" s="58" t="s">
        <v>17170</v>
      </c>
    </row>
    <row r="7684" spans="1:2" x14ac:dyDescent="0.25">
      <c r="A7684" s="57">
        <v>41113713</v>
      </c>
      <c r="B7684" s="58" t="s">
        <v>11313</v>
      </c>
    </row>
    <row r="7685" spans="1:2" x14ac:dyDescent="0.25">
      <c r="A7685" s="57">
        <v>41113714</v>
      </c>
      <c r="B7685" s="58" t="s">
        <v>4925</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4773</v>
      </c>
    </row>
    <row r="7692" spans="1:2" x14ac:dyDescent="0.25">
      <c r="A7692" s="57">
        <v>41113803</v>
      </c>
      <c r="B7692" s="58" t="s">
        <v>1118</v>
      </c>
    </row>
    <row r="7693" spans="1:2" x14ac:dyDescent="0.25">
      <c r="A7693" s="57">
        <v>41113804</v>
      </c>
      <c r="B7693" s="58" t="s">
        <v>6704</v>
      </c>
    </row>
    <row r="7694" spans="1:2" x14ac:dyDescent="0.25">
      <c r="A7694" s="57">
        <v>41113805</v>
      </c>
      <c r="B7694" s="58" t="s">
        <v>4611</v>
      </c>
    </row>
    <row r="7695" spans="1:2" x14ac:dyDescent="0.25">
      <c r="A7695" s="57">
        <v>41113806</v>
      </c>
      <c r="B7695" s="58" t="s">
        <v>9098</v>
      </c>
    </row>
    <row r="7696" spans="1:2" x14ac:dyDescent="0.25">
      <c r="A7696" s="57">
        <v>41113807</v>
      </c>
      <c r="B7696" s="58" t="s">
        <v>10229</v>
      </c>
    </row>
    <row r="7697" spans="1:2" x14ac:dyDescent="0.25">
      <c r="A7697" s="57">
        <v>41113808</v>
      </c>
      <c r="B7697" s="58" t="s">
        <v>14335</v>
      </c>
    </row>
    <row r="7698" spans="1:2" x14ac:dyDescent="0.25">
      <c r="A7698" s="57">
        <v>41113901</v>
      </c>
      <c r="B7698" s="58" t="s">
        <v>10807</v>
      </c>
    </row>
    <row r="7699" spans="1:2" x14ac:dyDescent="0.25">
      <c r="A7699" s="57">
        <v>41113902</v>
      </c>
      <c r="B7699" s="58" t="s">
        <v>9168</v>
      </c>
    </row>
    <row r="7700" spans="1:2" x14ac:dyDescent="0.25">
      <c r="A7700" s="57">
        <v>41113903</v>
      </c>
      <c r="B7700" s="58" t="s">
        <v>5494</v>
      </c>
    </row>
    <row r="7701" spans="1:2" x14ac:dyDescent="0.25">
      <c r="A7701" s="57">
        <v>41113904</v>
      </c>
      <c r="B7701" s="58" t="s">
        <v>5812</v>
      </c>
    </row>
    <row r="7702" spans="1:2" x14ac:dyDescent="0.25">
      <c r="A7702" s="57">
        <v>41113905</v>
      </c>
      <c r="B7702" s="58" t="s">
        <v>17656</v>
      </c>
    </row>
    <row r="7703" spans="1:2" x14ac:dyDescent="0.25">
      <c r="A7703" s="57">
        <v>41113906</v>
      </c>
      <c r="B7703" s="58" t="s">
        <v>9069</v>
      </c>
    </row>
    <row r="7704" spans="1:2" x14ac:dyDescent="0.25">
      <c r="A7704" s="57">
        <v>41113907</v>
      </c>
      <c r="B7704" s="58" t="s">
        <v>2912</v>
      </c>
    </row>
    <row r="7705" spans="1:2" x14ac:dyDescent="0.25">
      <c r="A7705" s="57">
        <v>41113908</v>
      </c>
      <c r="B7705" s="58" t="s">
        <v>17694</v>
      </c>
    </row>
    <row r="7706" spans="1:2" x14ac:dyDescent="0.25">
      <c r="A7706" s="57">
        <v>41113909</v>
      </c>
      <c r="B7706" s="58" t="s">
        <v>7445</v>
      </c>
    </row>
    <row r="7707" spans="1:2" x14ac:dyDescent="0.25">
      <c r="A7707" s="57">
        <v>41113910</v>
      </c>
      <c r="B7707" s="58" t="s">
        <v>13306</v>
      </c>
    </row>
    <row r="7708" spans="1:2" x14ac:dyDescent="0.25">
      <c r="A7708" s="57">
        <v>41114001</v>
      </c>
      <c r="B7708" s="58" t="s">
        <v>10516</v>
      </c>
    </row>
    <row r="7709" spans="1:2" x14ac:dyDescent="0.25">
      <c r="A7709" s="57">
        <v>41114102</v>
      </c>
      <c r="B7709" s="58" t="s">
        <v>4670</v>
      </c>
    </row>
    <row r="7710" spans="1:2" x14ac:dyDescent="0.25">
      <c r="A7710" s="57">
        <v>41114103</v>
      </c>
      <c r="B7710" s="58" t="s">
        <v>14122</v>
      </c>
    </row>
    <row r="7711" spans="1:2" x14ac:dyDescent="0.25">
      <c r="A7711" s="57">
        <v>41114104</v>
      </c>
      <c r="B7711" s="58" t="s">
        <v>8196</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8291</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8589</v>
      </c>
    </row>
    <row r="7721" spans="1:2" x14ac:dyDescent="0.25">
      <c r="A7721" s="57">
        <v>41114206</v>
      </c>
      <c r="B7721" s="58" t="s">
        <v>11621</v>
      </c>
    </row>
    <row r="7722" spans="1:2" x14ac:dyDescent="0.25">
      <c r="A7722" s="57">
        <v>41114301</v>
      </c>
      <c r="B7722" s="58" t="s">
        <v>4211</v>
      </c>
    </row>
    <row r="7723" spans="1:2" x14ac:dyDescent="0.25">
      <c r="A7723" s="57">
        <v>41114302</v>
      </c>
      <c r="B7723" s="58" t="s">
        <v>17423</v>
      </c>
    </row>
    <row r="7724" spans="1:2" x14ac:dyDescent="0.25">
      <c r="A7724" s="57">
        <v>41114303</v>
      </c>
      <c r="B7724" s="58" t="s">
        <v>15567</v>
      </c>
    </row>
    <row r="7725" spans="1:2" x14ac:dyDescent="0.25">
      <c r="A7725" s="57">
        <v>41114401</v>
      </c>
      <c r="B7725" s="58" t="s">
        <v>10978</v>
      </c>
    </row>
    <row r="7726" spans="1:2" x14ac:dyDescent="0.25">
      <c r="A7726" s="57">
        <v>41114402</v>
      </c>
      <c r="B7726" s="58" t="s">
        <v>14804</v>
      </c>
    </row>
    <row r="7727" spans="1:2" x14ac:dyDescent="0.25">
      <c r="A7727" s="57">
        <v>41114403</v>
      </c>
      <c r="B7727" s="58" t="s">
        <v>15623</v>
      </c>
    </row>
    <row r="7728" spans="1:2" x14ac:dyDescent="0.25">
      <c r="A7728" s="57">
        <v>41114404</v>
      </c>
      <c r="B7728" s="58" t="s">
        <v>226</v>
      </c>
    </row>
    <row r="7729" spans="1:2" x14ac:dyDescent="0.25">
      <c r="A7729" s="57">
        <v>41114405</v>
      </c>
      <c r="B7729" s="58" t="s">
        <v>9170</v>
      </c>
    </row>
    <row r="7730" spans="1:2" x14ac:dyDescent="0.25">
      <c r="A7730" s="57">
        <v>41114406</v>
      </c>
      <c r="B7730" s="58" t="s">
        <v>16164</v>
      </c>
    </row>
    <row r="7731" spans="1:2" x14ac:dyDescent="0.25">
      <c r="A7731" s="57">
        <v>41114407</v>
      </c>
      <c r="B7731" s="58" t="s">
        <v>12518</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8821</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11852</v>
      </c>
    </row>
    <row r="7741" spans="1:2" x14ac:dyDescent="0.25">
      <c r="A7741" s="57">
        <v>41114506</v>
      </c>
      <c r="B7741" s="58" t="s">
        <v>4692</v>
      </c>
    </row>
    <row r="7742" spans="1:2" x14ac:dyDescent="0.25">
      <c r="A7742" s="57">
        <v>41114507</v>
      </c>
      <c r="B7742" s="58" t="s">
        <v>18778</v>
      </c>
    </row>
    <row r="7743" spans="1:2" x14ac:dyDescent="0.25">
      <c r="A7743" s="57">
        <v>41114508</v>
      </c>
      <c r="B7743" s="58" t="s">
        <v>8090</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10372</v>
      </c>
    </row>
    <row r="7748" spans="1:2" x14ac:dyDescent="0.25">
      <c r="A7748" s="57">
        <v>41114603</v>
      </c>
      <c r="B7748" s="58" t="s">
        <v>4359</v>
      </c>
    </row>
    <row r="7749" spans="1:2" x14ac:dyDescent="0.25">
      <c r="A7749" s="57">
        <v>41114604</v>
      </c>
      <c r="B7749" s="58" t="s">
        <v>11614</v>
      </c>
    </row>
    <row r="7750" spans="1:2" x14ac:dyDescent="0.25">
      <c r="A7750" s="57">
        <v>41114605</v>
      </c>
      <c r="B7750" s="58" t="s">
        <v>5862</v>
      </c>
    </row>
    <row r="7751" spans="1:2" x14ac:dyDescent="0.25">
      <c r="A7751" s="57">
        <v>41114606</v>
      </c>
      <c r="B7751" s="58" t="s">
        <v>1626</v>
      </c>
    </row>
    <row r="7752" spans="1:2" x14ac:dyDescent="0.25">
      <c r="A7752" s="57">
        <v>41114607</v>
      </c>
      <c r="B7752" s="58" t="s">
        <v>9179</v>
      </c>
    </row>
    <row r="7753" spans="1:2" x14ac:dyDescent="0.25">
      <c r="A7753" s="57">
        <v>41114608</v>
      </c>
      <c r="B7753" s="58" t="s">
        <v>11793</v>
      </c>
    </row>
    <row r="7754" spans="1:2" x14ac:dyDescent="0.25">
      <c r="A7754" s="57">
        <v>41114609</v>
      </c>
      <c r="B7754" s="58" t="s">
        <v>5629</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2438</v>
      </c>
    </row>
    <row r="7759" spans="1:2" x14ac:dyDescent="0.25">
      <c r="A7759" s="57">
        <v>41114614</v>
      </c>
      <c r="B7759" s="58" t="s">
        <v>5652</v>
      </c>
    </row>
    <row r="7760" spans="1:2" x14ac:dyDescent="0.25">
      <c r="A7760" s="57">
        <v>41114615</v>
      </c>
      <c r="B7760" s="58" t="s">
        <v>14798</v>
      </c>
    </row>
    <row r="7761" spans="1:2" x14ac:dyDescent="0.25">
      <c r="A7761" s="57">
        <v>41114616</v>
      </c>
      <c r="B7761" s="58" t="s">
        <v>8535</v>
      </c>
    </row>
    <row r="7762" spans="1:2" x14ac:dyDescent="0.25">
      <c r="A7762" s="57">
        <v>41114617</v>
      </c>
      <c r="B7762" s="58" t="s">
        <v>5649</v>
      </c>
    </row>
    <row r="7763" spans="1:2" x14ac:dyDescent="0.25">
      <c r="A7763" s="57">
        <v>41114618</v>
      </c>
      <c r="B7763" s="58" t="s">
        <v>11499</v>
      </c>
    </row>
    <row r="7764" spans="1:2" x14ac:dyDescent="0.25">
      <c r="A7764" s="57">
        <v>41114619</v>
      </c>
      <c r="B7764" s="58" t="s">
        <v>16766</v>
      </c>
    </row>
    <row r="7765" spans="1:2" x14ac:dyDescent="0.25">
      <c r="A7765" s="57">
        <v>41114620</v>
      </c>
      <c r="B7765" s="58" t="s">
        <v>17385</v>
      </c>
    </row>
    <row r="7766" spans="1:2" x14ac:dyDescent="0.25">
      <c r="A7766" s="57">
        <v>41114621</v>
      </c>
      <c r="B7766" s="58" t="s">
        <v>4478</v>
      </c>
    </row>
    <row r="7767" spans="1:2" x14ac:dyDescent="0.25">
      <c r="A7767" s="57">
        <v>41114622</v>
      </c>
      <c r="B7767" s="58" t="s">
        <v>1205</v>
      </c>
    </row>
    <row r="7768" spans="1:2" x14ac:dyDescent="0.25">
      <c r="A7768" s="57">
        <v>41114623</v>
      </c>
      <c r="B7768" s="58" t="s">
        <v>17711</v>
      </c>
    </row>
    <row r="7769" spans="1:2" x14ac:dyDescent="0.25">
      <c r="A7769" s="57">
        <v>41114624</v>
      </c>
      <c r="B7769" s="58" t="s">
        <v>10350</v>
      </c>
    </row>
    <row r="7770" spans="1:2" x14ac:dyDescent="0.25">
      <c r="A7770" s="57">
        <v>41114625</v>
      </c>
      <c r="B7770" s="58" t="s">
        <v>9868</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14949</v>
      </c>
    </row>
    <row r="7781" spans="1:2" x14ac:dyDescent="0.25">
      <c r="A7781" s="57">
        <v>41115101</v>
      </c>
      <c r="B7781" s="58" t="s">
        <v>10181</v>
      </c>
    </row>
    <row r="7782" spans="1:2" x14ac:dyDescent="0.25">
      <c r="A7782" s="57">
        <v>41115201</v>
      </c>
      <c r="B7782" s="58" t="s">
        <v>4024</v>
      </c>
    </row>
    <row r="7783" spans="1:2" x14ac:dyDescent="0.25">
      <c r="A7783" s="57">
        <v>41115202</v>
      </c>
      <c r="B7783" s="58" t="s">
        <v>870</v>
      </c>
    </row>
    <row r="7784" spans="1:2" x14ac:dyDescent="0.25">
      <c r="A7784" s="57">
        <v>41115301</v>
      </c>
      <c r="B7784" s="58" t="s">
        <v>9557</v>
      </c>
    </row>
    <row r="7785" spans="1:2" x14ac:dyDescent="0.25">
      <c r="A7785" s="57">
        <v>41115302</v>
      </c>
      <c r="B7785" s="58" t="s">
        <v>12988</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11739</v>
      </c>
    </row>
    <row r="7791" spans="1:2" x14ac:dyDescent="0.25">
      <c r="A7791" s="57">
        <v>41115308</v>
      </c>
      <c r="B7791" s="58" t="s">
        <v>5628</v>
      </c>
    </row>
    <row r="7792" spans="1:2" x14ac:dyDescent="0.25">
      <c r="A7792" s="57">
        <v>41115309</v>
      </c>
      <c r="B7792" s="58" t="s">
        <v>11783</v>
      </c>
    </row>
    <row r="7793" spans="1:2" x14ac:dyDescent="0.25">
      <c r="A7793" s="57">
        <v>41115310</v>
      </c>
      <c r="B7793" s="58" t="s">
        <v>6815</v>
      </c>
    </row>
    <row r="7794" spans="1:2" x14ac:dyDescent="0.25">
      <c r="A7794" s="57">
        <v>41115311</v>
      </c>
      <c r="B7794" s="58" t="s">
        <v>13967</v>
      </c>
    </row>
    <row r="7795" spans="1:2" x14ac:dyDescent="0.25">
      <c r="A7795" s="57">
        <v>41115312</v>
      </c>
      <c r="B7795" s="58" t="s">
        <v>14836</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4630</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12011</v>
      </c>
    </row>
    <row r="7816" spans="1:2" x14ac:dyDescent="0.25">
      <c r="A7816" s="57">
        <v>41115411</v>
      </c>
      <c r="B7816" s="58" t="s">
        <v>18097</v>
      </c>
    </row>
    <row r="7817" spans="1:2" x14ac:dyDescent="0.25">
      <c r="A7817" s="57">
        <v>41115501</v>
      </c>
      <c r="B7817" s="58" t="s">
        <v>11673</v>
      </c>
    </row>
    <row r="7818" spans="1:2" x14ac:dyDescent="0.25">
      <c r="A7818" s="57">
        <v>41115502</v>
      </c>
      <c r="B7818" s="58" t="s">
        <v>9895</v>
      </c>
    </row>
    <row r="7819" spans="1:2" x14ac:dyDescent="0.25">
      <c r="A7819" s="57">
        <v>41115503</v>
      </c>
      <c r="B7819" s="58" t="s">
        <v>17678</v>
      </c>
    </row>
    <row r="7820" spans="1:2" x14ac:dyDescent="0.25">
      <c r="A7820" s="57">
        <v>41115504</v>
      </c>
      <c r="B7820" s="58" t="s">
        <v>6897</v>
      </c>
    </row>
    <row r="7821" spans="1:2" x14ac:dyDescent="0.25">
      <c r="A7821" s="57">
        <v>41115505</v>
      </c>
      <c r="B7821" s="58" t="s">
        <v>12818</v>
      </c>
    </row>
    <row r="7822" spans="1:2" x14ac:dyDescent="0.25">
      <c r="A7822" s="57">
        <v>41115601</v>
      </c>
      <c r="B7822" s="58" t="s">
        <v>10270</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4585</v>
      </c>
    </row>
    <row r="7829" spans="1:2" x14ac:dyDescent="0.25">
      <c r="A7829" s="57">
        <v>41115608</v>
      </c>
      <c r="B7829" s="58" t="s">
        <v>11628</v>
      </c>
    </row>
    <row r="7830" spans="1:2" x14ac:dyDescent="0.25">
      <c r="A7830" s="57">
        <v>41115609</v>
      </c>
      <c r="B7830" s="58" t="s">
        <v>13741</v>
      </c>
    </row>
    <row r="7831" spans="1:2" x14ac:dyDescent="0.25">
      <c r="A7831" s="57">
        <v>41115610</v>
      </c>
      <c r="B7831" s="58" t="s">
        <v>12985</v>
      </c>
    </row>
    <row r="7832" spans="1:2" x14ac:dyDescent="0.25">
      <c r="A7832" s="57">
        <v>41115611</v>
      </c>
      <c r="B7832" s="58" t="s">
        <v>13810</v>
      </c>
    </row>
    <row r="7833" spans="1:2" x14ac:dyDescent="0.25">
      <c r="A7833" s="57">
        <v>41115612</v>
      </c>
      <c r="B7833" s="58" t="s">
        <v>88</v>
      </c>
    </row>
    <row r="7834" spans="1:2" x14ac:dyDescent="0.25">
      <c r="A7834" s="57">
        <v>41115613</v>
      </c>
      <c r="B7834" s="58" t="s">
        <v>10153</v>
      </c>
    </row>
    <row r="7835" spans="1:2" x14ac:dyDescent="0.25">
      <c r="A7835" s="57">
        <v>41115614</v>
      </c>
      <c r="B7835" s="58" t="s">
        <v>8329</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8644</v>
      </c>
    </row>
    <row r="7840" spans="1:2" x14ac:dyDescent="0.25">
      <c r="A7840" s="57">
        <v>41115705</v>
      </c>
      <c r="B7840" s="58" t="s">
        <v>6627</v>
      </c>
    </row>
    <row r="7841" spans="1:2" x14ac:dyDescent="0.25">
      <c r="A7841" s="57">
        <v>41115706</v>
      </c>
      <c r="B7841" s="58" t="s">
        <v>243</v>
      </c>
    </row>
    <row r="7842" spans="1:2" x14ac:dyDescent="0.25">
      <c r="A7842" s="57">
        <v>41115707</v>
      </c>
      <c r="B7842" s="58" t="s">
        <v>6256</v>
      </c>
    </row>
    <row r="7843" spans="1:2" x14ac:dyDescent="0.25">
      <c r="A7843" s="57">
        <v>41115708</v>
      </c>
      <c r="B7843" s="58" t="s">
        <v>4938</v>
      </c>
    </row>
    <row r="7844" spans="1:2" x14ac:dyDescent="0.25">
      <c r="A7844" s="57">
        <v>41115709</v>
      </c>
      <c r="B7844" s="58" t="s">
        <v>2263</v>
      </c>
    </row>
    <row r="7845" spans="1:2" x14ac:dyDescent="0.25">
      <c r="A7845" s="57">
        <v>41115710</v>
      </c>
      <c r="B7845" s="58" t="s">
        <v>10920</v>
      </c>
    </row>
    <row r="7846" spans="1:2" x14ac:dyDescent="0.25">
      <c r="A7846" s="57">
        <v>41115711</v>
      </c>
      <c r="B7846" s="58" t="s">
        <v>5495</v>
      </c>
    </row>
    <row r="7847" spans="1:2" x14ac:dyDescent="0.25">
      <c r="A7847" s="57">
        <v>41115712</v>
      </c>
      <c r="B7847" s="58" t="s">
        <v>16737</v>
      </c>
    </row>
    <row r="7848" spans="1:2" x14ac:dyDescent="0.25">
      <c r="A7848" s="57">
        <v>41115713</v>
      </c>
      <c r="B7848" s="58" t="s">
        <v>5310</v>
      </c>
    </row>
    <row r="7849" spans="1:2" x14ac:dyDescent="0.25">
      <c r="A7849" s="57">
        <v>41115714</v>
      </c>
      <c r="B7849" s="58" t="s">
        <v>5832</v>
      </c>
    </row>
    <row r="7850" spans="1:2" x14ac:dyDescent="0.25">
      <c r="A7850" s="57">
        <v>41115715</v>
      </c>
      <c r="B7850" s="58" t="s">
        <v>2894</v>
      </c>
    </row>
    <row r="7851" spans="1:2" x14ac:dyDescent="0.25">
      <c r="A7851" s="57">
        <v>41115716</v>
      </c>
      <c r="B7851" s="58" t="s">
        <v>8701</v>
      </c>
    </row>
    <row r="7852" spans="1:2" x14ac:dyDescent="0.25">
      <c r="A7852" s="57">
        <v>41115717</v>
      </c>
      <c r="B7852" s="58" t="s">
        <v>4774</v>
      </c>
    </row>
    <row r="7853" spans="1:2" x14ac:dyDescent="0.25">
      <c r="A7853" s="57">
        <v>41115718</v>
      </c>
      <c r="B7853" s="58" t="s">
        <v>8300</v>
      </c>
    </row>
    <row r="7854" spans="1:2" x14ac:dyDescent="0.25">
      <c r="A7854" s="57">
        <v>41115719</v>
      </c>
      <c r="B7854" s="58" t="s">
        <v>5711</v>
      </c>
    </row>
    <row r="7855" spans="1:2" x14ac:dyDescent="0.25">
      <c r="A7855" s="57">
        <v>41115720</v>
      </c>
      <c r="B7855" s="58" t="s">
        <v>3542</v>
      </c>
    </row>
    <row r="7856" spans="1:2" x14ac:dyDescent="0.25">
      <c r="A7856" s="57">
        <v>41115801</v>
      </c>
      <c r="B7856" s="58" t="s">
        <v>12563</v>
      </c>
    </row>
    <row r="7857" spans="1:2" x14ac:dyDescent="0.25">
      <c r="A7857" s="57">
        <v>41115802</v>
      </c>
      <c r="B7857" s="58" t="s">
        <v>14273</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15395</v>
      </c>
    </row>
    <row r="7865" spans="1:2" x14ac:dyDescent="0.25">
      <c r="A7865" s="57">
        <v>41115810</v>
      </c>
      <c r="B7865" s="58" t="s">
        <v>5166</v>
      </c>
    </row>
    <row r="7866" spans="1:2" x14ac:dyDescent="0.25">
      <c r="A7866" s="57">
        <v>41115811</v>
      </c>
      <c r="B7866" s="58" t="s">
        <v>6793</v>
      </c>
    </row>
    <row r="7867" spans="1:2" x14ac:dyDescent="0.25">
      <c r="A7867" s="57">
        <v>41115812</v>
      </c>
      <c r="B7867" s="58" t="s">
        <v>5385</v>
      </c>
    </row>
    <row r="7868" spans="1:2" x14ac:dyDescent="0.25">
      <c r="A7868" s="57">
        <v>41115813</v>
      </c>
      <c r="B7868" s="58" t="s">
        <v>13091</v>
      </c>
    </row>
    <row r="7869" spans="1:2" x14ac:dyDescent="0.25">
      <c r="A7869" s="57">
        <v>41115814</v>
      </c>
      <c r="B7869" s="58" t="s">
        <v>11722</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5739</v>
      </c>
    </row>
    <row r="7877" spans="1:2" x14ac:dyDescent="0.25">
      <c r="A7877" s="57">
        <v>41115822</v>
      </c>
      <c r="B7877" s="58" t="s">
        <v>10106</v>
      </c>
    </row>
    <row r="7878" spans="1:2" x14ac:dyDescent="0.25">
      <c r="A7878" s="57">
        <v>41115823</v>
      </c>
      <c r="B7878" s="58" t="s">
        <v>14687</v>
      </c>
    </row>
    <row r="7879" spans="1:2" x14ac:dyDescent="0.25">
      <c r="A7879" s="57">
        <v>41115824</v>
      </c>
      <c r="B7879" s="58" t="s">
        <v>16790</v>
      </c>
    </row>
    <row r="7880" spans="1:2" x14ac:dyDescent="0.25">
      <c r="A7880" s="57">
        <v>41115825</v>
      </c>
      <c r="B7880" s="58" t="s">
        <v>12665</v>
      </c>
    </row>
    <row r="7881" spans="1:2" x14ac:dyDescent="0.25">
      <c r="A7881" s="57">
        <v>41115826</v>
      </c>
      <c r="B7881" s="58" t="s">
        <v>11658</v>
      </c>
    </row>
    <row r="7882" spans="1:2" x14ac:dyDescent="0.25">
      <c r="A7882" s="57">
        <v>41115827</v>
      </c>
      <c r="B7882" s="58" t="s">
        <v>13281</v>
      </c>
    </row>
    <row r="7883" spans="1:2" x14ac:dyDescent="0.25">
      <c r="A7883" s="57">
        <v>41115828</v>
      </c>
      <c r="B7883" s="58" t="s">
        <v>13126</v>
      </c>
    </row>
    <row r="7884" spans="1:2" x14ac:dyDescent="0.25">
      <c r="A7884" s="57">
        <v>41115829</v>
      </c>
      <c r="B7884" s="58" t="s">
        <v>12074</v>
      </c>
    </row>
    <row r="7885" spans="1:2" x14ac:dyDescent="0.25">
      <c r="A7885" s="57">
        <v>41115830</v>
      </c>
      <c r="B7885" s="58" t="s">
        <v>8441</v>
      </c>
    </row>
    <row r="7886" spans="1:2" x14ac:dyDescent="0.25">
      <c r="A7886" s="57">
        <v>41116001</v>
      </c>
      <c r="B7886" s="58" t="s">
        <v>612</v>
      </c>
    </row>
    <row r="7887" spans="1:2" x14ac:dyDescent="0.25">
      <c r="A7887" s="57">
        <v>41116002</v>
      </c>
      <c r="B7887" s="58" t="s">
        <v>9719</v>
      </c>
    </row>
    <row r="7888" spans="1:2" x14ac:dyDescent="0.25">
      <c r="A7888" s="57">
        <v>41116003</v>
      </c>
      <c r="B7888" s="58" t="s">
        <v>6652</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18129</v>
      </c>
    </row>
    <row r="7893" spans="1:2" x14ac:dyDescent="0.25">
      <c r="A7893" s="57">
        <v>41116008</v>
      </c>
      <c r="B7893" s="58" t="s">
        <v>16751</v>
      </c>
    </row>
    <row r="7894" spans="1:2" x14ac:dyDescent="0.25">
      <c r="A7894" s="57">
        <v>41116009</v>
      </c>
      <c r="B7894" s="58" t="s">
        <v>12851</v>
      </c>
    </row>
    <row r="7895" spans="1:2" x14ac:dyDescent="0.25">
      <c r="A7895" s="57">
        <v>41116010</v>
      </c>
      <c r="B7895" s="58" t="s">
        <v>14158</v>
      </c>
    </row>
    <row r="7896" spans="1:2" x14ac:dyDescent="0.25">
      <c r="A7896" s="57">
        <v>41116011</v>
      </c>
      <c r="B7896" s="58" t="s">
        <v>8308</v>
      </c>
    </row>
    <row r="7897" spans="1:2" x14ac:dyDescent="0.25">
      <c r="A7897" s="57">
        <v>41116012</v>
      </c>
      <c r="B7897" s="58" t="s">
        <v>8051</v>
      </c>
    </row>
    <row r="7898" spans="1:2" x14ac:dyDescent="0.25">
      <c r="A7898" s="57">
        <v>41116013</v>
      </c>
      <c r="B7898" s="58" t="s">
        <v>17122</v>
      </c>
    </row>
    <row r="7899" spans="1:2" x14ac:dyDescent="0.25">
      <c r="A7899" s="57">
        <v>41116014</v>
      </c>
      <c r="B7899" s="58" t="s">
        <v>4992</v>
      </c>
    </row>
    <row r="7900" spans="1:2" x14ac:dyDescent="0.25">
      <c r="A7900" s="57">
        <v>41116015</v>
      </c>
      <c r="B7900" s="58" t="s">
        <v>8304</v>
      </c>
    </row>
    <row r="7901" spans="1:2" x14ac:dyDescent="0.25">
      <c r="A7901" s="57">
        <v>41116101</v>
      </c>
      <c r="B7901" s="58" t="s">
        <v>14727</v>
      </c>
    </row>
    <row r="7902" spans="1:2" x14ac:dyDescent="0.25">
      <c r="A7902" s="57">
        <v>41116102</v>
      </c>
      <c r="B7902" s="58" t="s">
        <v>8623</v>
      </c>
    </row>
    <row r="7903" spans="1:2" x14ac:dyDescent="0.25">
      <c r="A7903" s="57">
        <v>41116103</v>
      </c>
      <c r="B7903" s="58" t="s">
        <v>10823</v>
      </c>
    </row>
    <row r="7904" spans="1:2" x14ac:dyDescent="0.25">
      <c r="A7904" s="57">
        <v>41116104</v>
      </c>
      <c r="B7904" s="58" t="s">
        <v>12796</v>
      </c>
    </row>
    <row r="7905" spans="1:2" x14ac:dyDescent="0.25">
      <c r="A7905" s="57">
        <v>41116105</v>
      </c>
      <c r="B7905" s="58" t="s">
        <v>4296</v>
      </c>
    </row>
    <row r="7906" spans="1:2" x14ac:dyDescent="0.25">
      <c r="A7906" s="57">
        <v>41116106</v>
      </c>
      <c r="B7906" s="58" t="s">
        <v>13128</v>
      </c>
    </row>
    <row r="7907" spans="1:2" x14ac:dyDescent="0.25">
      <c r="A7907" s="57">
        <v>41116107</v>
      </c>
      <c r="B7907" s="58" t="s">
        <v>14955</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15582</v>
      </c>
    </row>
    <row r="7912" spans="1:2" x14ac:dyDescent="0.25">
      <c r="A7912" s="57">
        <v>41116112</v>
      </c>
      <c r="B7912" s="58" t="s">
        <v>15024</v>
      </c>
    </row>
    <row r="7913" spans="1:2" x14ac:dyDescent="0.25">
      <c r="A7913" s="57">
        <v>41116113</v>
      </c>
      <c r="B7913" s="58" t="s">
        <v>9688</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5368</v>
      </c>
    </row>
    <row r="7920" spans="1:2" x14ac:dyDescent="0.25">
      <c r="A7920" s="57">
        <v>41116122</v>
      </c>
      <c r="B7920" s="58" t="s">
        <v>6562</v>
      </c>
    </row>
    <row r="7921" spans="1:2" x14ac:dyDescent="0.25">
      <c r="A7921" s="57">
        <v>41116123</v>
      </c>
      <c r="B7921" s="58" t="s">
        <v>13487</v>
      </c>
    </row>
    <row r="7922" spans="1:2" x14ac:dyDescent="0.25">
      <c r="A7922" s="57">
        <v>41116124</v>
      </c>
      <c r="B7922" s="58" t="s">
        <v>18547</v>
      </c>
    </row>
    <row r="7923" spans="1:2" x14ac:dyDescent="0.25">
      <c r="A7923" s="57">
        <v>41116125</v>
      </c>
      <c r="B7923" s="58" t="s">
        <v>4382</v>
      </c>
    </row>
    <row r="7924" spans="1:2" x14ac:dyDescent="0.25">
      <c r="A7924" s="57">
        <v>41116126</v>
      </c>
      <c r="B7924" s="58" t="s">
        <v>14405</v>
      </c>
    </row>
    <row r="7925" spans="1:2" x14ac:dyDescent="0.25">
      <c r="A7925" s="57">
        <v>41116127</v>
      </c>
      <c r="B7925" s="58" t="s">
        <v>12313</v>
      </c>
    </row>
    <row r="7926" spans="1:2" x14ac:dyDescent="0.25">
      <c r="A7926" s="57">
        <v>41116128</v>
      </c>
      <c r="B7926" s="58" t="s">
        <v>15517</v>
      </c>
    </row>
    <row r="7927" spans="1:2" x14ac:dyDescent="0.25">
      <c r="A7927" s="57">
        <v>41116129</v>
      </c>
      <c r="B7927" s="58" t="s">
        <v>9192</v>
      </c>
    </row>
    <row r="7928" spans="1:2" x14ac:dyDescent="0.25">
      <c r="A7928" s="57">
        <v>41116130</v>
      </c>
      <c r="B7928" s="58" t="s">
        <v>13786</v>
      </c>
    </row>
    <row r="7929" spans="1:2" x14ac:dyDescent="0.25">
      <c r="A7929" s="57">
        <v>41116131</v>
      </c>
      <c r="B7929" s="58" t="s">
        <v>15732</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4643</v>
      </c>
    </row>
    <row r="7934" spans="1:2" x14ac:dyDescent="0.25">
      <c r="A7934" s="57">
        <v>41116136</v>
      </c>
      <c r="B7934" s="58" t="s">
        <v>5393</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15016</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15081</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14888</v>
      </c>
    </row>
    <row r="7947" spans="1:2" x14ac:dyDescent="0.25">
      <c r="A7947" s="57">
        <v>41116201</v>
      </c>
      <c r="B7947" s="58" t="s">
        <v>11584</v>
      </c>
    </row>
    <row r="7948" spans="1:2" x14ac:dyDescent="0.25">
      <c r="A7948" s="57">
        <v>41116202</v>
      </c>
      <c r="B7948" s="58" t="s">
        <v>922</v>
      </c>
    </row>
    <row r="7949" spans="1:2" x14ac:dyDescent="0.25">
      <c r="A7949" s="57">
        <v>41116203</v>
      </c>
      <c r="B7949" s="58" t="s">
        <v>14384</v>
      </c>
    </row>
    <row r="7950" spans="1:2" x14ac:dyDescent="0.25">
      <c r="A7950" s="57">
        <v>41116205</v>
      </c>
      <c r="B7950" s="58" t="s">
        <v>15271</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7770</v>
      </c>
    </row>
    <row r="7958" spans="1:2" x14ac:dyDescent="0.25">
      <c r="A7958" s="57">
        <v>41121505</v>
      </c>
      <c r="B7958" s="58" t="s">
        <v>11866</v>
      </c>
    </row>
    <row r="7959" spans="1:2" x14ac:dyDescent="0.25">
      <c r="A7959" s="57">
        <v>41121506</v>
      </c>
      <c r="B7959" s="58" t="s">
        <v>11464</v>
      </c>
    </row>
    <row r="7960" spans="1:2" x14ac:dyDescent="0.25">
      <c r="A7960" s="57">
        <v>41121507</v>
      </c>
      <c r="B7960" s="58" t="s">
        <v>7237</v>
      </c>
    </row>
    <row r="7961" spans="1:2" x14ac:dyDescent="0.25">
      <c r="A7961" s="57">
        <v>41121508</v>
      </c>
      <c r="B7961" s="58" t="s">
        <v>14033</v>
      </c>
    </row>
    <row r="7962" spans="1:2" x14ac:dyDescent="0.25">
      <c r="A7962" s="57">
        <v>41121509</v>
      </c>
      <c r="B7962" s="58" t="s">
        <v>5371</v>
      </c>
    </row>
    <row r="7963" spans="1:2" x14ac:dyDescent="0.25">
      <c r="A7963" s="57">
        <v>41121510</v>
      </c>
      <c r="B7963" s="58" t="s">
        <v>14188</v>
      </c>
    </row>
    <row r="7964" spans="1:2" x14ac:dyDescent="0.25">
      <c r="A7964" s="57">
        <v>41121511</v>
      </c>
      <c r="B7964" s="58" t="s">
        <v>425</v>
      </c>
    </row>
    <row r="7965" spans="1:2" x14ac:dyDescent="0.25">
      <c r="A7965" s="57">
        <v>41121513</v>
      </c>
      <c r="B7965" s="58" t="s">
        <v>12989</v>
      </c>
    </row>
    <row r="7966" spans="1:2" x14ac:dyDescent="0.25">
      <c r="A7966" s="57">
        <v>41121514</v>
      </c>
      <c r="B7966" s="58" t="s">
        <v>18284</v>
      </c>
    </row>
    <row r="7967" spans="1:2" x14ac:dyDescent="0.25">
      <c r="A7967" s="57">
        <v>41121515</v>
      </c>
      <c r="B7967" s="58" t="s">
        <v>7393</v>
      </c>
    </row>
    <row r="7968" spans="1:2" x14ac:dyDescent="0.25">
      <c r="A7968" s="57">
        <v>41121516</v>
      </c>
      <c r="B7968" s="58" t="s">
        <v>6625</v>
      </c>
    </row>
    <row r="7969" spans="1:2" x14ac:dyDescent="0.25">
      <c r="A7969" s="57">
        <v>41121517</v>
      </c>
      <c r="B7969" s="58" t="s">
        <v>17569</v>
      </c>
    </row>
    <row r="7970" spans="1:2" x14ac:dyDescent="0.25">
      <c r="A7970" s="57">
        <v>41121601</v>
      </c>
      <c r="B7970" s="58" t="s">
        <v>9546</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10662</v>
      </c>
    </row>
    <row r="7979" spans="1:2" x14ac:dyDescent="0.25">
      <c r="A7979" s="57">
        <v>41121701</v>
      </c>
      <c r="B7979" s="58" t="s">
        <v>3852</v>
      </c>
    </row>
    <row r="7980" spans="1:2" x14ac:dyDescent="0.25">
      <c r="A7980" s="57">
        <v>41121702</v>
      </c>
      <c r="B7980" s="58" t="s">
        <v>7667</v>
      </c>
    </row>
    <row r="7981" spans="1:2" x14ac:dyDescent="0.25">
      <c r="A7981" s="57">
        <v>41121703</v>
      </c>
      <c r="B7981" s="58" t="s">
        <v>10677</v>
      </c>
    </row>
    <row r="7982" spans="1:2" x14ac:dyDescent="0.25">
      <c r="A7982" s="57">
        <v>41121704</v>
      </c>
      <c r="B7982" s="58" t="s">
        <v>8020</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4303</v>
      </c>
    </row>
    <row r="7987" spans="1:2" x14ac:dyDescent="0.25">
      <c r="A7987" s="57">
        <v>41121709</v>
      </c>
      <c r="B7987" s="58" t="s">
        <v>3029</v>
      </c>
    </row>
    <row r="7988" spans="1:2" x14ac:dyDescent="0.25">
      <c r="A7988" s="57">
        <v>41121710</v>
      </c>
      <c r="B7988" s="58" t="s">
        <v>8254</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15007</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11052</v>
      </c>
    </row>
    <row r="8003" spans="1:2" x14ac:dyDescent="0.25">
      <c r="A8003" s="57">
        <v>41121814</v>
      </c>
      <c r="B8003" s="58" t="s">
        <v>8459</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13374</v>
      </c>
    </row>
    <row r="8008" spans="1:2" x14ac:dyDescent="0.25">
      <c r="A8008" s="57">
        <v>41122004</v>
      </c>
      <c r="B8008" s="58" t="s">
        <v>12147</v>
      </c>
    </row>
    <row r="8009" spans="1:2" x14ac:dyDescent="0.25">
      <c r="A8009" s="57">
        <v>41122101</v>
      </c>
      <c r="B8009" s="58" t="s">
        <v>15175</v>
      </c>
    </row>
    <row r="8010" spans="1:2" x14ac:dyDescent="0.25">
      <c r="A8010" s="57">
        <v>41122102</v>
      </c>
      <c r="B8010" s="58" t="s">
        <v>1133</v>
      </c>
    </row>
    <row r="8011" spans="1:2" x14ac:dyDescent="0.25">
      <c r="A8011" s="57">
        <v>41122103</v>
      </c>
      <c r="B8011" s="58" t="s">
        <v>8163</v>
      </c>
    </row>
    <row r="8012" spans="1:2" x14ac:dyDescent="0.25">
      <c r="A8012" s="57">
        <v>41122104</v>
      </c>
      <c r="B8012" s="58" t="s">
        <v>9720</v>
      </c>
    </row>
    <row r="8013" spans="1:2" x14ac:dyDescent="0.25">
      <c r="A8013" s="57">
        <v>41122105</v>
      </c>
      <c r="B8013" s="58" t="s">
        <v>14874</v>
      </c>
    </row>
    <row r="8014" spans="1:2" x14ac:dyDescent="0.25">
      <c r="A8014" s="57">
        <v>41122106</v>
      </c>
      <c r="B8014" s="58" t="s">
        <v>11284</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16006</v>
      </c>
    </row>
    <row r="8020" spans="1:2" x14ac:dyDescent="0.25">
      <c r="A8020" s="57">
        <v>41122202</v>
      </c>
      <c r="B8020" s="58" t="s">
        <v>15029</v>
      </c>
    </row>
    <row r="8021" spans="1:2" x14ac:dyDescent="0.25">
      <c r="A8021" s="57">
        <v>41122203</v>
      </c>
      <c r="B8021" s="58" t="s">
        <v>10457</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10829</v>
      </c>
    </row>
    <row r="8028" spans="1:2" x14ac:dyDescent="0.25">
      <c r="A8028" s="57">
        <v>41122406</v>
      </c>
      <c r="B8028" s="58" t="s">
        <v>4722</v>
      </c>
    </row>
    <row r="8029" spans="1:2" x14ac:dyDescent="0.25">
      <c r="A8029" s="57">
        <v>41122407</v>
      </c>
      <c r="B8029" s="58" t="s">
        <v>15368</v>
      </c>
    </row>
    <row r="8030" spans="1:2" x14ac:dyDescent="0.25">
      <c r="A8030" s="57">
        <v>41122408</v>
      </c>
      <c r="B8030" s="58" t="s">
        <v>3552</v>
      </c>
    </row>
    <row r="8031" spans="1:2" x14ac:dyDescent="0.25">
      <c r="A8031" s="57">
        <v>41122409</v>
      </c>
      <c r="B8031" s="58" t="s">
        <v>10342</v>
      </c>
    </row>
    <row r="8032" spans="1:2" x14ac:dyDescent="0.25">
      <c r="A8032" s="57">
        <v>41122410</v>
      </c>
      <c r="B8032" s="58" t="s">
        <v>14505</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8720</v>
      </c>
    </row>
    <row r="8037" spans="1:2" x14ac:dyDescent="0.25">
      <c r="A8037" s="57">
        <v>41122502</v>
      </c>
      <c r="B8037" s="58" t="s">
        <v>3948</v>
      </c>
    </row>
    <row r="8038" spans="1:2" x14ac:dyDescent="0.25">
      <c r="A8038" s="57">
        <v>41122503</v>
      </c>
      <c r="B8038" s="58" t="s">
        <v>14352</v>
      </c>
    </row>
    <row r="8039" spans="1:2" x14ac:dyDescent="0.25">
      <c r="A8039" s="57">
        <v>41122601</v>
      </c>
      <c r="B8039" s="58" t="s">
        <v>5761</v>
      </c>
    </row>
    <row r="8040" spans="1:2" x14ac:dyDescent="0.25">
      <c r="A8040" s="57">
        <v>41122602</v>
      </c>
      <c r="B8040" s="58" t="s">
        <v>15858</v>
      </c>
    </row>
    <row r="8041" spans="1:2" x14ac:dyDescent="0.25">
      <c r="A8041" s="57">
        <v>41122603</v>
      </c>
      <c r="B8041" s="58" t="s">
        <v>2562</v>
      </c>
    </row>
    <row r="8042" spans="1:2" x14ac:dyDescent="0.25">
      <c r="A8042" s="57">
        <v>41122604</v>
      </c>
      <c r="B8042" s="58" t="s">
        <v>8669</v>
      </c>
    </row>
    <row r="8043" spans="1:2" x14ac:dyDescent="0.25">
      <c r="A8043" s="57">
        <v>41122605</v>
      </c>
      <c r="B8043" s="58" t="s">
        <v>14090</v>
      </c>
    </row>
    <row r="8044" spans="1:2" x14ac:dyDescent="0.25">
      <c r="A8044" s="57">
        <v>41122606</v>
      </c>
      <c r="B8044" s="58" t="s">
        <v>4445</v>
      </c>
    </row>
    <row r="8045" spans="1:2" x14ac:dyDescent="0.25">
      <c r="A8045" s="57">
        <v>41122701</v>
      </c>
      <c r="B8045" s="58" t="s">
        <v>8533</v>
      </c>
    </row>
    <row r="8046" spans="1:2" x14ac:dyDescent="0.25">
      <c r="A8046" s="57">
        <v>41122702</v>
      </c>
      <c r="B8046" s="58" t="s">
        <v>13641</v>
      </c>
    </row>
    <row r="8047" spans="1:2" x14ac:dyDescent="0.25">
      <c r="A8047" s="57">
        <v>41122703</v>
      </c>
      <c r="B8047" s="58" t="s">
        <v>8419</v>
      </c>
    </row>
    <row r="8048" spans="1:2" x14ac:dyDescent="0.25">
      <c r="A8048" s="57">
        <v>41122704</v>
      </c>
      <c r="B8048" s="58" t="s">
        <v>6024</v>
      </c>
    </row>
    <row r="8049" spans="1:2" x14ac:dyDescent="0.25">
      <c r="A8049" s="57">
        <v>41122801</v>
      </c>
      <c r="B8049" s="58" t="s">
        <v>12764</v>
      </c>
    </row>
    <row r="8050" spans="1:2" x14ac:dyDescent="0.25">
      <c r="A8050" s="57">
        <v>41122802</v>
      </c>
      <c r="B8050" s="58" t="s">
        <v>1060</v>
      </c>
    </row>
    <row r="8051" spans="1:2" x14ac:dyDescent="0.25">
      <c r="A8051" s="57">
        <v>41122803</v>
      </c>
      <c r="B8051" s="58" t="s">
        <v>8359</v>
      </c>
    </row>
    <row r="8052" spans="1:2" x14ac:dyDescent="0.25">
      <c r="A8052" s="57">
        <v>41122804</v>
      </c>
      <c r="B8052" s="58" t="s">
        <v>12325</v>
      </c>
    </row>
    <row r="8053" spans="1:2" x14ac:dyDescent="0.25">
      <c r="A8053" s="57">
        <v>41122805</v>
      </c>
      <c r="B8053" s="58" t="s">
        <v>9802</v>
      </c>
    </row>
    <row r="8054" spans="1:2" x14ac:dyDescent="0.25">
      <c r="A8054" s="57">
        <v>41122806</v>
      </c>
      <c r="B8054" s="58" t="s">
        <v>8250</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15143</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12341</v>
      </c>
    </row>
    <row r="8066" spans="1:2" x14ac:dyDescent="0.25">
      <c r="A8066" s="57">
        <v>41123302</v>
      </c>
      <c r="B8066" s="58" t="s">
        <v>18408</v>
      </c>
    </row>
    <row r="8067" spans="1:2" x14ac:dyDescent="0.25">
      <c r="A8067" s="57">
        <v>41123303</v>
      </c>
      <c r="B8067" s="58" t="s">
        <v>8678</v>
      </c>
    </row>
    <row r="8068" spans="1:2" x14ac:dyDescent="0.25">
      <c r="A8068" s="57">
        <v>41123304</v>
      </c>
      <c r="B8068" s="58" t="s">
        <v>8032</v>
      </c>
    </row>
    <row r="8069" spans="1:2" x14ac:dyDescent="0.25">
      <c r="A8069" s="57">
        <v>41123305</v>
      </c>
      <c r="B8069" s="58" t="s">
        <v>15961</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12418</v>
      </c>
    </row>
    <row r="8081" spans="1:2" x14ac:dyDescent="0.25">
      <c r="A8081" s="57">
        <v>42121509</v>
      </c>
      <c r="B8081" s="58" t="s">
        <v>8637</v>
      </c>
    </row>
    <row r="8082" spans="1:2" x14ac:dyDescent="0.25">
      <c r="A8082" s="57">
        <v>42121510</v>
      </c>
      <c r="B8082" s="58" t="s">
        <v>13211</v>
      </c>
    </row>
    <row r="8083" spans="1:2" x14ac:dyDescent="0.25">
      <c r="A8083" s="57">
        <v>42121511</v>
      </c>
      <c r="B8083" s="58" t="s">
        <v>6750</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5813</v>
      </c>
    </row>
    <row r="8089" spans="1:2" x14ac:dyDescent="0.25">
      <c r="A8089" s="57">
        <v>42121602</v>
      </c>
      <c r="B8089" s="58" t="s">
        <v>7199</v>
      </c>
    </row>
    <row r="8090" spans="1:2" x14ac:dyDescent="0.25">
      <c r="A8090" s="57">
        <v>42121603</v>
      </c>
      <c r="B8090" s="58" t="s">
        <v>137</v>
      </c>
    </row>
    <row r="8091" spans="1:2" x14ac:dyDescent="0.25">
      <c r="A8091" s="57">
        <v>42121604</v>
      </c>
      <c r="B8091" s="58" t="s">
        <v>7772</v>
      </c>
    </row>
    <row r="8092" spans="1:2" x14ac:dyDescent="0.25">
      <c r="A8092" s="57">
        <v>42121605</v>
      </c>
      <c r="B8092" s="58" t="s">
        <v>14794</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5700</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5382</v>
      </c>
    </row>
    <row r="8107" spans="1:2" x14ac:dyDescent="0.25">
      <c r="A8107" s="57">
        <v>42131510</v>
      </c>
      <c r="B8107" s="58" t="s">
        <v>4681</v>
      </c>
    </row>
    <row r="8108" spans="1:2" x14ac:dyDescent="0.25">
      <c r="A8108" s="57">
        <v>42131601</v>
      </c>
      <c r="B8108" s="58" t="s">
        <v>7235</v>
      </c>
    </row>
    <row r="8109" spans="1:2" x14ac:dyDescent="0.25">
      <c r="A8109" s="57">
        <v>42131602</v>
      </c>
      <c r="B8109" s="58" t="s">
        <v>13502</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5520</v>
      </c>
    </row>
    <row r="8114" spans="1:2" x14ac:dyDescent="0.25">
      <c r="A8114" s="57">
        <v>42131607</v>
      </c>
      <c r="B8114" s="58" t="s">
        <v>11087</v>
      </c>
    </row>
    <row r="8115" spans="1:2" x14ac:dyDescent="0.25">
      <c r="A8115" s="57">
        <v>42131608</v>
      </c>
      <c r="B8115" s="58" t="s">
        <v>4815</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17509</v>
      </c>
    </row>
    <row r="8120" spans="1:2" x14ac:dyDescent="0.25">
      <c r="A8120" s="57">
        <v>42131613</v>
      </c>
      <c r="B8120" s="58" t="s">
        <v>17618</v>
      </c>
    </row>
    <row r="8121" spans="1:2" x14ac:dyDescent="0.25">
      <c r="A8121" s="57">
        <v>42131701</v>
      </c>
      <c r="B8121" s="58" t="s">
        <v>9805</v>
      </c>
    </row>
    <row r="8122" spans="1:2" x14ac:dyDescent="0.25">
      <c r="A8122" s="57">
        <v>42131702</v>
      </c>
      <c r="B8122" s="58" t="s">
        <v>6949</v>
      </c>
    </row>
    <row r="8123" spans="1:2" x14ac:dyDescent="0.25">
      <c r="A8123" s="57">
        <v>42131703</v>
      </c>
      <c r="B8123" s="58" t="s">
        <v>2280</v>
      </c>
    </row>
    <row r="8124" spans="1:2" x14ac:dyDescent="0.25">
      <c r="A8124" s="57">
        <v>42131704</v>
      </c>
      <c r="B8124" s="58" t="s">
        <v>12831</v>
      </c>
    </row>
    <row r="8125" spans="1:2" x14ac:dyDescent="0.25">
      <c r="A8125" s="57">
        <v>42131705</v>
      </c>
      <c r="B8125" s="58" t="s">
        <v>4285</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10684</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15071</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11190</v>
      </c>
    </row>
    <row r="8141" spans="1:2" x14ac:dyDescent="0.25">
      <c r="A8141" s="57">
        <v>42141501</v>
      </c>
      <c r="B8141" s="58" t="s">
        <v>17765</v>
      </c>
    </row>
    <row r="8142" spans="1:2" x14ac:dyDescent="0.25">
      <c r="A8142" s="57">
        <v>42141502</v>
      </c>
      <c r="B8142" s="58" t="s">
        <v>5875</v>
      </c>
    </row>
    <row r="8143" spans="1:2" x14ac:dyDescent="0.25">
      <c r="A8143" s="57">
        <v>42141503</v>
      </c>
      <c r="B8143" s="58" t="s">
        <v>15151</v>
      </c>
    </row>
    <row r="8144" spans="1:2" x14ac:dyDescent="0.25">
      <c r="A8144" s="57">
        <v>42141504</v>
      </c>
      <c r="B8144" s="58" t="s">
        <v>543</v>
      </c>
    </row>
    <row r="8145" spans="1:2" x14ac:dyDescent="0.25">
      <c r="A8145" s="57">
        <v>42141601</v>
      </c>
      <c r="B8145" s="58" t="s">
        <v>5775</v>
      </c>
    </row>
    <row r="8146" spans="1:2" x14ac:dyDescent="0.25">
      <c r="A8146" s="57">
        <v>42141602</v>
      </c>
      <c r="B8146" s="58" t="s">
        <v>2816</v>
      </c>
    </row>
    <row r="8147" spans="1:2" x14ac:dyDescent="0.25">
      <c r="A8147" s="57">
        <v>42141603</v>
      </c>
      <c r="B8147" s="58" t="s">
        <v>8202</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7598</v>
      </c>
    </row>
    <row r="8161" spans="1:2" x14ac:dyDescent="0.25">
      <c r="A8161" s="57">
        <v>42141805</v>
      </c>
      <c r="B8161" s="58" t="s">
        <v>6165</v>
      </c>
    </row>
    <row r="8162" spans="1:2" x14ac:dyDescent="0.25">
      <c r="A8162" s="57">
        <v>42141806</v>
      </c>
      <c r="B8162" s="58" t="s">
        <v>8620</v>
      </c>
    </row>
    <row r="8163" spans="1:2" x14ac:dyDescent="0.25">
      <c r="A8163" s="57">
        <v>42141807</v>
      </c>
      <c r="B8163" s="58" t="s">
        <v>14911</v>
      </c>
    </row>
    <row r="8164" spans="1:2" x14ac:dyDescent="0.25">
      <c r="A8164" s="57">
        <v>42141808</v>
      </c>
      <c r="B8164" s="58" t="s">
        <v>7824</v>
      </c>
    </row>
    <row r="8165" spans="1:2" x14ac:dyDescent="0.25">
      <c r="A8165" s="57">
        <v>42141809</v>
      </c>
      <c r="B8165" s="58" t="s">
        <v>1237</v>
      </c>
    </row>
    <row r="8166" spans="1:2" x14ac:dyDescent="0.25">
      <c r="A8166" s="57">
        <v>42141901</v>
      </c>
      <c r="B8166" s="58" t="s">
        <v>10461</v>
      </c>
    </row>
    <row r="8167" spans="1:2" x14ac:dyDescent="0.25">
      <c r="A8167" s="57">
        <v>42141902</v>
      </c>
      <c r="B8167" s="58" t="s">
        <v>7788</v>
      </c>
    </row>
    <row r="8168" spans="1:2" x14ac:dyDescent="0.25">
      <c r="A8168" s="57">
        <v>42141903</v>
      </c>
      <c r="B8168" s="58" t="s">
        <v>13352</v>
      </c>
    </row>
    <row r="8169" spans="1:2" x14ac:dyDescent="0.25">
      <c r="A8169" s="57">
        <v>42141904</v>
      </c>
      <c r="B8169" s="58" t="s">
        <v>13554</v>
      </c>
    </row>
    <row r="8170" spans="1:2" x14ac:dyDescent="0.25">
      <c r="A8170" s="57">
        <v>42141905</v>
      </c>
      <c r="B8170" s="58" t="s">
        <v>12305</v>
      </c>
    </row>
    <row r="8171" spans="1:2" x14ac:dyDescent="0.25">
      <c r="A8171" s="57">
        <v>42142001</v>
      </c>
      <c r="B8171" s="58" t="s">
        <v>15497</v>
      </c>
    </row>
    <row r="8172" spans="1:2" x14ac:dyDescent="0.25">
      <c r="A8172" s="57">
        <v>42142002</v>
      </c>
      <c r="B8172" s="58" t="s">
        <v>12445</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8229</v>
      </c>
    </row>
    <row r="8182" spans="1:2" x14ac:dyDescent="0.25">
      <c r="A8182" s="57">
        <v>42142105</v>
      </c>
      <c r="B8182" s="58" t="s">
        <v>9925</v>
      </c>
    </row>
    <row r="8183" spans="1:2" x14ac:dyDescent="0.25">
      <c r="A8183" s="57">
        <v>42142106</v>
      </c>
      <c r="B8183" s="58" t="s">
        <v>16673</v>
      </c>
    </row>
    <row r="8184" spans="1:2" x14ac:dyDescent="0.25">
      <c r="A8184" s="57">
        <v>42142107</v>
      </c>
      <c r="B8184" s="58" t="s">
        <v>9301</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4932</v>
      </c>
    </row>
    <row r="8189" spans="1:2" x14ac:dyDescent="0.25">
      <c r="A8189" s="57">
        <v>42142112</v>
      </c>
      <c r="B8189" s="58" t="s">
        <v>6980</v>
      </c>
    </row>
    <row r="8190" spans="1:2" x14ac:dyDescent="0.25">
      <c r="A8190" s="57">
        <v>42142113</v>
      </c>
      <c r="B8190" s="58" t="s">
        <v>10719</v>
      </c>
    </row>
    <row r="8191" spans="1:2" x14ac:dyDescent="0.25">
      <c r="A8191" s="57">
        <v>42142114</v>
      </c>
      <c r="B8191" s="58" t="s">
        <v>1796</v>
      </c>
    </row>
    <row r="8192" spans="1:2" x14ac:dyDescent="0.25">
      <c r="A8192" s="57">
        <v>42142119</v>
      </c>
      <c r="B8192" s="58" t="s">
        <v>4283</v>
      </c>
    </row>
    <row r="8193" spans="1:2" x14ac:dyDescent="0.25">
      <c r="A8193" s="57">
        <v>42142201</v>
      </c>
      <c r="B8193" s="58" t="s">
        <v>15483</v>
      </c>
    </row>
    <row r="8194" spans="1:2" x14ac:dyDescent="0.25">
      <c r="A8194" s="57">
        <v>42142202</v>
      </c>
      <c r="B8194" s="58" t="s">
        <v>5583</v>
      </c>
    </row>
    <row r="8195" spans="1:2" x14ac:dyDescent="0.25">
      <c r="A8195" s="57">
        <v>42142203</v>
      </c>
      <c r="B8195" s="58" t="s">
        <v>14484</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15289</v>
      </c>
    </row>
    <row r="8201" spans="1:2" x14ac:dyDescent="0.25">
      <c r="A8201" s="57">
        <v>42142402</v>
      </c>
      <c r="B8201" s="58" t="s">
        <v>17256</v>
      </c>
    </row>
    <row r="8202" spans="1:2" x14ac:dyDescent="0.25">
      <c r="A8202" s="57">
        <v>42142403</v>
      </c>
      <c r="B8202" s="58" t="s">
        <v>11396</v>
      </c>
    </row>
    <row r="8203" spans="1:2" x14ac:dyDescent="0.25">
      <c r="A8203" s="57">
        <v>42142404</v>
      </c>
      <c r="B8203" s="58" t="s">
        <v>16641</v>
      </c>
    </row>
    <row r="8204" spans="1:2" x14ac:dyDescent="0.25">
      <c r="A8204" s="57">
        <v>42142405</v>
      </c>
      <c r="B8204" s="58" t="s">
        <v>8054</v>
      </c>
    </row>
    <row r="8205" spans="1:2" x14ac:dyDescent="0.25">
      <c r="A8205" s="57">
        <v>42142406</v>
      </c>
      <c r="B8205" s="58" t="s">
        <v>5334</v>
      </c>
    </row>
    <row r="8206" spans="1:2" x14ac:dyDescent="0.25">
      <c r="A8206" s="57">
        <v>42142407</v>
      </c>
      <c r="B8206" s="58" t="s">
        <v>16330</v>
      </c>
    </row>
    <row r="8207" spans="1:2" x14ac:dyDescent="0.25">
      <c r="A8207" s="57">
        <v>42142501</v>
      </c>
      <c r="B8207" s="58" t="s">
        <v>14540</v>
      </c>
    </row>
    <row r="8208" spans="1:2" x14ac:dyDescent="0.25">
      <c r="A8208" s="57">
        <v>42142502</v>
      </c>
      <c r="B8208" s="58" t="s">
        <v>10871</v>
      </c>
    </row>
    <row r="8209" spans="1:2" x14ac:dyDescent="0.25">
      <c r="A8209" s="57">
        <v>42142503</v>
      </c>
      <c r="B8209" s="58" t="s">
        <v>15023</v>
      </c>
    </row>
    <row r="8210" spans="1:2" x14ac:dyDescent="0.25">
      <c r="A8210" s="57">
        <v>42142504</v>
      </c>
      <c r="B8210" s="58" t="s">
        <v>7516</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8871</v>
      </c>
    </row>
    <row r="8216" spans="1:2" x14ac:dyDescent="0.25">
      <c r="A8216" s="57">
        <v>42142511</v>
      </c>
      <c r="B8216" s="58" t="s">
        <v>3284</v>
      </c>
    </row>
    <row r="8217" spans="1:2" x14ac:dyDescent="0.25">
      <c r="A8217" s="57">
        <v>42142512</v>
      </c>
      <c r="B8217" s="58" t="s">
        <v>7577</v>
      </c>
    </row>
    <row r="8218" spans="1:2" x14ac:dyDescent="0.25">
      <c r="A8218" s="57">
        <v>42142513</v>
      </c>
      <c r="B8218" s="58" t="s">
        <v>12653</v>
      </c>
    </row>
    <row r="8219" spans="1:2" x14ac:dyDescent="0.25">
      <c r="A8219" s="57">
        <v>42142514</v>
      </c>
      <c r="B8219" s="58" t="s">
        <v>7586</v>
      </c>
    </row>
    <row r="8220" spans="1:2" x14ac:dyDescent="0.25">
      <c r="A8220" s="57">
        <v>42142515</v>
      </c>
      <c r="B8220" s="58" t="s">
        <v>18579</v>
      </c>
    </row>
    <row r="8221" spans="1:2" x14ac:dyDescent="0.25">
      <c r="A8221" s="57">
        <v>42142516</v>
      </c>
      <c r="B8221" s="58" t="s">
        <v>8506</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14936</v>
      </c>
    </row>
    <row r="8229" spans="1:2" x14ac:dyDescent="0.25">
      <c r="A8229" s="57">
        <v>42142524</v>
      </c>
      <c r="B8229" s="58" t="s">
        <v>9800</v>
      </c>
    </row>
    <row r="8230" spans="1:2" x14ac:dyDescent="0.25">
      <c r="A8230" s="57">
        <v>42142525</v>
      </c>
      <c r="B8230" s="58" t="s">
        <v>6683</v>
      </c>
    </row>
    <row r="8231" spans="1:2" x14ac:dyDescent="0.25">
      <c r="A8231" s="57">
        <v>42142526</v>
      </c>
      <c r="B8231" s="58" t="s">
        <v>10434</v>
      </c>
    </row>
    <row r="8232" spans="1:2" x14ac:dyDescent="0.25">
      <c r="A8232" s="57">
        <v>42142527</v>
      </c>
      <c r="B8232" s="58" t="s">
        <v>5719</v>
      </c>
    </row>
    <row r="8233" spans="1:2" x14ac:dyDescent="0.25">
      <c r="A8233" s="57">
        <v>42142528</v>
      </c>
      <c r="B8233" s="58" t="s">
        <v>16219</v>
      </c>
    </row>
    <row r="8234" spans="1:2" x14ac:dyDescent="0.25">
      <c r="A8234" s="57">
        <v>42142529</v>
      </c>
      <c r="B8234" s="58" t="s">
        <v>5277</v>
      </c>
    </row>
    <row r="8235" spans="1:2" x14ac:dyDescent="0.25">
      <c r="A8235" s="57">
        <v>42142530</v>
      </c>
      <c r="B8235" s="58" t="s">
        <v>11168</v>
      </c>
    </row>
    <row r="8236" spans="1:2" x14ac:dyDescent="0.25">
      <c r="A8236" s="57">
        <v>42142531</v>
      </c>
      <c r="B8236" s="58" t="s">
        <v>7800</v>
      </c>
    </row>
    <row r="8237" spans="1:2" x14ac:dyDescent="0.25">
      <c r="A8237" s="57">
        <v>42142532</v>
      </c>
      <c r="B8237" s="58" t="s">
        <v>13391</v>
      </c>
    </row>
    <row r="8238" spans="1:2" x14ac:dyDescent="0.25">
      <c r="A8238" s="57">
        <v>42142601</v>
      </c>
      <c r="B8238" s="58" t="s">
        <v>6055</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6875</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2578</v>
      </c>
    </row>
    <row r="8248" spans="1:2" x14ac:dyDescent="0.25">
      <c r="A8248" s="57">
        <v>42142611</v>
      </c>
      <c r="B8248" s="58" t="s">
        <v>8312</v>
      </c>
    </row>
    <row r="8249" spans="1:2" x14ac:dyDescent="0.25">
      <c r="A8249" s="57">
        <v>42142612</v>
      </c>
      <c r="B8249" s="58" t="s">
        <v>12640</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14909</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5455</v>
      </c>
    </row>
    <row r="8273" spans="1:2" x14ac:dyDescent="0.25">
      <c r="A8273" s="57">
        <v>42142802</v>
      </c>
      <c r="B8273" s="58" t="s">
        <v>4921</v>
      </c>
    </row>
    <row r="8274" spans="1:2" x14ac:dyDescent="0.25">
      <c r="A8274" s="57">
        <v>42142901</v>
      </c>
      <c r="B8274" s="58" t="s">
        <v>7501</v>
      </c>
    </row>
    <row r="8275" spans="1:2" x14ac:dyDescent="0.25">
      <c r="A8275" s="57">
        <v>42142902</v>
      </c>
      <c r="B8275" s="58" t="s">
        <v>10546</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5599</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7431</v>
      </c>
    </row>
    <row r="8288" spans="1:2" x14ac:dyDescent="0.25">
      <c r="A8288" s="57">
        <v>42143102</v>
      </c>
      <c r="B8288" s="58" t="s">
        <v>8706</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8813</v>
      </c>
    </row>
    <row r="8293" spans="1:2" x14ac:dyDescent="0.25">
      <c r="A8293" s="57">
        <v>42143201</v>
      </c>
      <c r="B8293" s="58" t="s">
        <v>14967</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15177</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4470</v>
      </c>
    </row>
    <row r="8310" spans="1:2" x14ac:dyDescent="0.25">
      <c r="A8310" s="57">
        <v>42143601</v>
      </c>
      <c r="B8310" s="58" t="s">
        <v>15934</v>
      </c>
    </row>
    <row r="8311" spans="1:2" x14ac:dyDescent="0.25">
      <c r="A8311" s="57">
        <v>42143602</v>
      </c>
      <c r="B8311" s="58" t="s">
        <v>1624</v>
      </c>
    </row>
    <row r="8312" spans="1:2" x14ac:dyDescent="0.25">
      <c r="A8312" s="57">
        <v>42143603</v>
      </c>
      <c r="B8312" s="58" t="s">
        <v>13909</v>
      </c>
    </row>
    <row r="8313" spans="1:2" x14ac:dyDescent="0.25">
      <c r="A8313" s="57">
        <v>42143604</v>
      </c>
      <c r="B8313" s="58" t="s">
        <v>13102</v>
      </c>
    </row>
    <row r="8314" spans="1:2" x14ac:dyDescent="0.25">
      <c r="A8314" s="57">
        <v>42143605</v>
      </c>
      <c r="B8314" s="58" t="s">
        <v>4937</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14025</v>
      </c>
    </row>
    <row r="8319" spans="1:2" x14ac:dyDescent="0.25">
      <c r="A8319" s="57">
        <v>42151502</v>
      </c>
      <c r="B8319" s="58" t="s">
        <v>12591</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12626</v>
      </c>
    </row>
    <row r="8328" spans="1:2" x14ac:dyDescent="0.25">
      <c r="A8328" s="57">
        <v>42151604</v>
      </c>
      <c r="B8328" s="58" t="s">
        <v>8772</v>
      </c>
    </row>
    <row r="8329" spans="1:2" x14ac:dyDescent="0.25">
      <c r="A8329" s="57">
        <v>42151605</v>
      </c>
      <c r="B8329" s="58" t="s">
        <v>13889</v>
      </c>
    </row>
    <row r="8330" spans="1:2" x14ac:dyDescent="0.25">
      <c r="A8330" s="57">
        <v>42151606</v>
      </c>
      <c r="B8330" s="58" t="s">
        <v>6570</v>
      </c>
    </row>
    <row r="8331" spans="1:2" x14ac:dyDescent="0.25">
      <c r="A8331" s="57">
        <v>42151607</v>
      </c>
      <c r="B8331" s="58" t="s">
        <v>1972</v>
      </c>
    </row>
    <row r="8332" spans="1:2" x14ac:dyDescent="0.25">
      <c r="A8332" s="57">
        <v>42151608</v>
      </c>
      <c r="B8332" s="58" t="s">
        <v>11744</v>
      </c>
    </row>
    <row r="8333" spans="1:2" x14ac:dyDescent="0.25">
      <c r="A8333" s="57">
        <v>42151609</v>
      </c>
      <c r="B8333" s="58" t="s">
        <v>14568</v>
      </c>
    </row>
    <row r="8334" spans="1:2" x14ac:dyDescent="0.25">
      <c r="A8334" s="57">
        <v>42151610</v>
      </c>
      <c r="B8334" s="58" t="s">
        <v>6606</v>
      </c>
    </row>
    <row r="8335" spans="1:2" x14ac:dyDescent="0.25">
      <c r="A8335" s="57">
        <v>42151611</v>
      </c>
      <c r="B8335" s="58" t="s">
        <v>9605</v>
      </c>
    </row>
    <row r="8336" spans="1:2" x14ac:dyDescent="0.25">
      <c r="A8336" s="57">
        <v>42151612</v>
      </c>
      <c r="B8336" s="58" t="s">
        <v>7529</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17465</v>
      </c>
    </row>
    <row r="8345" spans="1:2" x14ac:dyDescent="0.25">
      <c r="A8345" s="57">
        <v>42151621</v>
      </c>
      <c r="B8345" s="58" t="s">
        <v>6293</v>
      </c>
    </row>
    <row r="8346" spans="1:2" x14ac:dyDescent="0.25">
      <c r="A8346" s="57">
        <v>42151622</v>
      </c>
      <c r="B8346" s="58" t="s">
        <v>13008</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13146</v>
      </c>
    </row>
    <row r="8352" spans="1:2" x14ac:dyDescent="0.25">
      <c r="A8352" s="57">
        <v>42151628</v>
      </c>
      <c r="B8352" s="58" t="s">
        <v>8279</v>
      </c>
    </row>
    <row r="8353" spans="1:2" x14ac:dyDescent="0.25">
      <c r="A8353" s="57">
        <v>42151629</v>
      </c>
      <c r="B8353" s="58" t="s">
        <v>5050</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12160</v>
      </c>
    </row>
    <row r="8361" spans="1:2" x14ac:dyDescent="0.25">
      <c r="A8361" s="57">
        <v>42151637</v>
      </c>
      <c r="B8361" s="58" t="s">
        <v>15418</v>
      </c>
    </row>
    <row r="8362" spans="1:2" x14ac:dyDescent="0.25">
      <c r="A8362" s="57">
        <v>42151638</v>
      </c>
      <c r="B8362" s="58" t="s">
        <v>10861</v>
      </c>
    </row>
    <row r="8363" spans="1:2" x14ac:dyDescent="0.25">
      <c r="A8363" s="57">
        <v>42151639</v>
      </c>
      <c r="B8363" s="58" t="s">
        <v>9539</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11574</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6573</v>
      </c>
    </row>
    <row r="8382" spans="1:2" x14ac:dyDescent="0.25">
      <c r="A8382" s="57">
        <v>42151659</v>
      </c>
      <c r="B8382" s="58" t="s">
        <v>15833</v>
      </c>
    </row>
    <row r="8383" spans="1:2" x14ac:dyDescent="0.25">
      <c r="A8383" s="57">
        <v>42151660</v>
      </c>
      <c r="B8383" s="58" t="s">
        <v>15123</v>
      </c>
    </row>
    <row r="8384" spans="1:2" x14ac:dyDescent="0.25">
      <c r="A8384" s="57">
        <v>42151661</v>
      </c>
      <c r="B8384" s="58" t="s">
        <v>10323</v>
      </c>
    </row>
    <row r="8385" spans="1:2" x14ac:dyDescent="0.25">
      <c r="A8385" s="57">
        <v>42151662</v>
      </c>
      <c r="B8385" s="58" t="s">
        <v>10762</v>
      </c>
    </row>
    <row r="8386" spans="1:2" x14ac:dyDescent="0.25">
      <c r="A8386" s="57">
        <v>42151663</v>
      </c>
      <c r="B8386" s="58" t="s">
        <v>13637</v>
      </c>
    </row>
    <row r="8387" spans="1:2" x14ac:dyDescent="0.25">
      <c r="A8387" s="57">
        <v>42151664</v>
      </c>
      <c r="B8387" s="58" t="s">
        <v>3824</v>
      </c>
    </row>
    <row r="8388" spans="1:2" x14ac:dyDescent="0.25">
      <c r="A8388" s="57">
        <v>42151665</v>
      </c>
      <c r="B8388" s="58" t="s">
        <v>5184</v>
      </c>
    </row>
    <row r="8389" spans="1:2" x14ac:dyDescent="0.25">
      <c r="A8389" s="57">
        <v>42151666</v>
      </c>
      <c r="B8389" s="58" t="s">
        <v>11825</v>
      </c>
    </row>
    <row r="8390" spans="1:2" x14ac:dyDescent="0.25">
      <c r="A8390" s="57">
        <v>42151667</v>
      </c>
      <c r="B8390" s="58" t="s">
        <v>6747</v>
      </c>
    </row>
    <row r="8391" spans="1:2" x14ac:dyDescent="0.25">
      <c r="A8391" s="57">
        <v>42151668</v>
      </c>
      <c r="B8391" s="58" t="s">
        <v>5401</v>
      </c>
    </row>
    <row r="8392" spans="1:2" x14ac:dyDescent="0.25">
      <c r="A8392" s="57">
        <v>42151669</v>
      </c>
      <c r="B8392" s="58" t="s">
        <v>9409</v>
      </c>
    </row>
    <row r="8393" spans="1:2" x14ac:dyDescent="0.25">
      <c r="A8393" s="57">
        <v>42151670</v>
      </c>
      <c r="B8393" s="58" t="s">
        <v>14446</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15985</v>
      </c>
    </row>
    <row r="8398" spans="1:2" x14ac:dyDescent="0.25">
      <c r="A8398" s="57">
        <v>42151675</v>
      </c>
      <c r="B8398" s="58" t="s">
        <v>4308</v>
      </c>
    </row>
    <row r="8399" spans="1:2" x14ac:dyDescent="0.25">
      <c r="A8399" s="57">
        <v>42151676</v>
      </c>
      <c r="B8399" s="58" t="s">
        <v>13962</v>
      </c>
    </row>
    <row r="8400" spans="1:2" x14ac:dyDescent="0.25">
      <c r="A8400" s="57">
        <v>42151677</v>
      </c>
      <c r="B8400" s="58" t="s">
        <v>8732</v>
      </c>
    </row>
    <row r="8401" spans="1:2" x14ac:dyDescent="0.25">
      <c r="A8401" s="57">
        <v>42151678</v>
      </c>
      <c r="B8401" s="58" t="s">
        <v>3642</v>
      </c>
    </row>
    <row r="8402" spans="1:2" x14ac:dyDescent="0.25">
      <c r="A8402" s="57">
        <v>42151679</v>
      </c>
      <c r="B8402" s="58" t="s">
        <v>11201</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14975</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8324</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7286</v>
      </c>
    </row>
    <row r="8424" spans="1:2" x14ac:dyDescent="0.25">
      <c r="A8424" s="57">
        <v>42151815</v>
      </c>
      <c r="B8424" s="58" t="s">
        <v>7520</v>
      </c>
    </row>
    <row r="8425" spans="1:2" x14ac:dyDescent="0.25">
      <c r="A8425" s="57">
        <v>42151816</v>
      </c>
      <c r="B8425" s="58" t="s">
        <v>5955</v>
      </c>
    </row>
    <row r="8426" spans="1:2" x14ac:dyDescent="0.25">
      <c r="A8426" s="57">
        <v>42151901</v>
      </c>
      <c r="B8426" s="58" t="s">
        <v>7817</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5083</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14495</v>
      </c>
    </row>
    <row r="8437" spans="1:2" x14ac:dyDescent="0.25">
      <c r="A8437" s="57">
        <v>42151912</v>
      </c>
      <c r="B8437" s="58" t="s">
        <v>15204</v>
      </c>
    </row>
    <row r="8438" spans="1:2" x14ac:dyDescent="0.25">
      <c r="A8438" s="57">
        <v>42152001</v>
      </c>
      <c r="B8438" s="58" t="s">
        <v>17418</v>
      </c>
    </row>
    <row r="8439" spans="1:2" x14ac:dyDescent="0.25">
      <c r="A8439" s="57">
        <v>42152002</v>
      </c>
      <c r="B8439" s="58" t="s">
        <v>4756</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10018</v>
      </c>
    </row>
    <row r="8446" spans="1:2" x14ac:dyDescent="0.25">
      <c r="A8446" s="57">
        <v>42152009</v>
      </c>
      <c r="B8446" s="58" t="s">
        <v>17543</v>
      </c>
    </row>
    <row r="8447" spans="1:2" x14ac:dyDescent="0.25">
      <c r="A8447" s="57">
        <v>42152010</v>
      </c>
      <c r="B8447" s="58" t="s">
        <v>2007</v>
      </c>
    </row>
    <row r="8448" spans="1:2" x14ac:dyDescent="0.25">
      <c r="A8448" s="57">
        <v>42152011</v>
      </c>
      <c r="B8448" s="58" t="s">
        <v>4402</v>
      </c>
    </row>
    <row r="8449" spans="1:2" x14ac:dyDescent="0.25">
      <c r="A8449" s="57">
        <v>42152012</v>
      </c>
      <c r="B8449" s="58" t="s">
        <v>17376</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16085</v>
      </c>
    </row>
    <row r="8455" spans="1:2" x14ac:dyDescent="0.25">
      <c r="A8455" s="57">
        <v>42152104</v>
      </c>
      <c r="B8455" s="58" t="s">
        <v>7978</v>
      </c>
    </row>
    <row r="8456" spans="1:2" x14ac:dyDescent="0.25">
      <c r="A8456" s="57">
        <v>42152105</v>
      </c>
      <c r="B8456" s="58" t="s">
        <v>13490</v>
      </c>
    </row>
    <row r="8457" spans="1:2" x14ac:dyDescent="0.25">
      <c r="A8457" s="57">
        <v>42152106</v>
      </c>
      <c r="B8457" s="58" t="s">
        <v>3788</v>
      </c>
    </row>
    <row r="8458" spans="1:2" x14ac:dyDescent="0.25">
      <c r="A8458" s="57">
        <v>42152107</v>
      </c>
      <c r="B8458" s="58" t="s">
        <v>7495</v>
      </c>
    </row>
    <row r="8459" spans="1:2" x14ac:dyDescent="0.25">
      <c r="A8459" s="57">
        <v>42152108</v>
      </c>
      <c r="B8459" s="58" t="s">
        <v>2526</v>
      </c>
    </row>
    <row r="8460" spans="1:2" x14ac:dyDescent="0.25">
      <c r="A8460" s="57">
        <v>42152109</v>
      </c>
      <c r="B8460" s="58" t="s">
        <v>4304</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10761</v>
      </c>
    </row>
    <row r="8465" spans="1:2" x14ac:dyDescent="0.25">
      <c r="A8465" s="57">
        <v>42152114</v>
      </c>
      <c r="B8465" s="58" t="s">
        <v>2723</v>
      </c>
    </row>
    <row r="8466" spans="1:2" x14ac:dyDescent="0.25">
      <c r="A8466" s="57">
        <v>42152115</v>
      </c>
      <c r="B8466" s="58" t="s">
        <v>15074</v>
      </c>
    </row>
    <row r="8467" spans="1:2" x14ac:dyDescent="0.25">
      <c r="A8467" s="57">
        <v>42152201</v>
      </c>
      <c r="B8467" s="58" t="s">
        <v>16038</v>
      </c>
    </row>
    <row r="8468" spans="1:2" x14ac:dyDescent="0.25">
      <c r="A8468" s="57">
        <v>42152202</v>
      </c>
      <c r="B8468" s="58" t="s">
        <v>5592</v>
      </c>
    </row>
    <row r="8469" spans="1:2" x14ac:dyDescent="0.25">
      <c r="A8469" s="57">
        <v>42152203</v>
      </c>
      <c r="B8469" s="58" t="s">
        <v>12933</v>
      </c>
    </row>
    <row r="8470" spans="1:2" x14ac:dyDescent="0.25">
      <c r="A8470" s="57">
        <v>42152204</v>
      </c>
      <c r="B8470" s="58" t="s">
        <v>12544</v>
      </c>
    </row>
    <row r="8471" spans="1:2" x14ac:dyDescent="0.25">
      <c r="A8471" s="57">
        <v>42152205</v>
      </c>
      <c r="B8471" s="58" t="s">
        <v>18548</v>
      </c>
    </row>
    <row r="8472" spans="1:2" x14ac:dyDescent="0.25">
      <c r="A8472" s="57">
        <v>42152206</v>
      </c>
      <c r="B8472" s="58" t="s">
        <v>10752</v>
      </c>
    </row>
    <row r="8473" spans="1:2" x14ac:dyDescent="0.25">
      <c r="A8473" s="57">
        <v>42152207</v>
      </c>
      <c r="B8473" s="58" t="s">
        <v>4783</v>
      </c>
    </row>
    <row r="8474" spans="1:2" x14ac:dyDescent="0.25">
      <c r="A8474" s="57">
        <v>42152208</v>
      </c>
      <c r="B8474" s="58" t="s">
        <v>14994</v>
      </c>
    </row>
    <row r="8475" spans="1:2" x14ac:dyDescent="0.25">
      <c r="A8475" s="57">
        <v>42152209</v>
      </c>
      <c r="B8475" s="58" t="s">
        <v>14861</v>
      </c>
    </row>
    <row r="8476" spans="1:2" x14ac:dyDescent="0.25">
      <c r="A8476" s="57">
        <v>42152210</v>
      </c>
      <c r="B8476" s="58" t="s">
        <v>11694</v>
      </c>
    </row>
    <row r="8477" spans="1:2" x14ac:dyDescent="0.25">
      <c r="A8477" s="57">
        <v>42152211</v>
      </c>
      <c r="B8477" s="58" t="s">
        <v>16338</v>
      </c>
    </row>
    <row r="8478" spans="1:2" x14ac:dyDescent="0.25">
      <c r="A8478" s="57">
        <v>42152212</v>
      </c>
      <c r="B8478" s="58" t="s">
        <v>17533</v>
      </c>
    </row>
    <row r="8479" spans="1:2" x14ac:dyDescent="0.25">
      <c r="A8479" s="57">
        <v>42152213</v>
      </c>
      <c r="B8479" s="58" t="s">
        <v>11664</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12838</v>
      </c>
    </row>
    <row r="8484" spans="1:2" x14ac:dyDescent="0.25">
      <c r="A8484" s="57">
        <v>42152218</v>
      </c>
      <c r="B8484" s="58" t="s">
        <v>9169</v>
      </c>
    </row>
    <row r="8485" spans="1:2" x14ac:dyDescent="0.25">
      <c r="A8485" s="57">
        <v>42152219</v>
      </c>
      <c r="B8485" s="58" t="s">
        <v>13058</v>
      </c>
    </row>
    <row r="8486" spans="1:2" x14ac:dyDescent="0.25">
      <c r="A8486" s="57">
        <v>42152220</v>
      </c>
      <c r="B8486" s="58" t="s">
        <v>12426</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7737</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10005</v>
      </c>
    </row>
    <row r="8502" spans="1:2" x14ac:dyDescent="0.25">
      <c r="A8502" s="57">
        <v>42152405</v>
      </c>
      <c r="B8502" s="58" t="s">
        <v>8144</v>
      </c>
    </row>
    <row r="8503" spans="1:2" x14ac:dyDescent="0.25">
      <c r="A8503" s="57">
        <v>42152406</v>
      </c>
      <c r="B8503" s="58" t="s">
        <v>2038</v>
      </c>
    </row>
    <row r="8504" spans="1:2" x14ac:dyDescent="0.25">
      <c r="A8504" s="57">
        <v>42152407</v>
      </c>
      <c r="B8504" s="58" t="s">
        <v>14669</v>
      </c>
    </row>
    <row r="8505" spans="1:2" x14ac:dyDescent="0.25">
      <c r="A8505" s="57">
        <v>42152408</v>
      </c>
      <c r="B8505" s="58" t="s">
        <v>5713</v>
      </c>
    </row>
    <row r="8506" spans="1:2" x14ac:dyDescent="0.25">
      <c r="A8506" s="57">
        <v>42152409</v>
      </c>
      <c r="B8506" s="58" t="s">
        <v>7539</v>
      </c>
    </row>
    <row r="8507" spans="1:2" x14ac:dyDescent="0.25">
      <c r="A8507" s="57">
        <v>42152410</v>
      </c>
      <c r="B8507" s="58" t="s">
        <v>8913</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11886</v>
      </c>
    </row>
    <row r="8514" spans="1:2" x14ac:dyDescent="0.25">
      <c r="A8514" s="57">
        <v>42152417</v>
      </c>
      <c r="B8514" s="58" t="s">
        <v>860</v>
      </c>
    </row>
    <row r="8515" spans="1:2" x14ac:dyDescent="0.25">
      <c r="A8515" s="57">
        <v>42152418</v>
      </c>
      <c r="B8515" s="58" t="s">
        <v>18185</v>
      </c>
    </row>
    <row r="8516" spans="1:2" x14ac:dyDescent="0.25">
      <c r="A8516" s="57">
        <v>42152419</v>
      </c>
      <c r="B8516" s="58" t="s">
        <v>4527</v>
      </c>
    </row>
    <row r="8517" spans="1:2" x14ac:dyDescent="0.25">
      <c r="A8517" s="57">
        <v>42152420</v>
      </c>
      <c r="B8517" s="58" t="s">
        <v>6144</v>
      </c>
    </row>
    <row r="8518" spans="1:2" x14ac:dyDescent="0.25">
      <c r="A8518" s="57">
        <v>42152421</v>
      </c>
      <c r="B8518" s="58" t="s">
        <v>17143</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3984</v>
      </c>
    </row>
    <row r="8523" spans="1:2" x14ac:dyDescent="0.25">
      <c r="A8523" s="57">
        <v>42152426</v>
      </c>
      <c r="B8523" s="58" t="s">
        <v>329</v>
      </c>
    </row>
    <row r="8524" spans="1:2" x14ac:dyDescent="0.25">
      <c r="A8524" s="57">
        <v>42152427</v>
      </c>
      <c r="B8524" s="58" t="s">
        <v>9381</v>
      </c>
    </row>
    <row r="8525" spans="1:2" x14ac:dyDescent="0.25">
      <c r="A8525" s="57">
        <v>42152428</v>
      </c>
      <c r="B8525" s="58" t="s">
        <v>15544</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7958</v>
      </c>
    </row>
    <row r="8533" spans="1:2" x14ac:dyDescent="0.25">
      <c r="A8533" s="57">
        <v>42152436</v>
      </c>
      <c r="B8533" s="58" t="s">
        <v>4995</v>
      </c>
    </row>
    <row r="8534" spans="1:2" x14ac:dyDescent="0.25">
      <c r="A8534" s="57">
        <v>42152437</v>
      </c>
      <c r="B8534" s="58" t="s">
        <v>13560</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15451</v>
      </c>
    </row>
    <row r="8543" spans="1:2" x14ac:dyDescent="0.25">
      <c r="A8543" s="57">
        <v>42152446</v>
      </c>
      <c r="B8543" s="58" t="s">
        <v>14209</v>
      </c>
    </row>
    <row r="8544" spans="1:2" x14ac:dyDescent="0.25">
      <c r="A8544" s="57">
        <v>42152447</v>
      </c>
      <c r="B8544" s="58" t="s">
        <v>11288</v>
      </c>
    </row>
    <row r="8545" spans="1:2" x14ac:dyDescent="0.25">
      <c r="A8545" s="57">
        <v>42152449</v>
      </c>
      <c r="B8545" s="58" t="s">
        <v>10378</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15439</v>
      </c>
    </row>
    <row r="8551" spans="1:2" x14ac:dyDescent="0.25">
      <c r="A8551" s="57">
        <v>42152455</v>
      </c>
      <c r="B8551" s="58" t="s">
        <v>13738</v>
      </c>
    </row>
    <row r="8552" spans="1:2" x14ac:dyDescent="0.25">
      <c r="A8552" s="57">
        <v>42152456</v>
      </c>
      <c r="B8552" s="58" t="s">
        <v>16383</v>
      </c>
    </row>
    <row r="8553" spans="1:2" x14ac:dyDescent="0.25">
      <c r="A8553" s="57">
        <v>42152457</v>
      </c>
      <c r="B8553" s="58" t="s">
        <v>15381</v>
      </c>
    </row>
    <row r="8554" spans="1:2" x14ac:dyDescent="0.25">
      <c r="A8554" s="57">
        <v>42152458</v>
      </c>
      <c r="B8554" s="58" t="s">
        <v>11865</v>
      </c>
    </row>
    <row r="8555" spans="1:2" x14ac:dyDescent="0.25">
      <c r="A8555" s="57">
        <v>42152459</v>
      </c>
      <c r="B8555" s="58" t="s">
        <v>2334</v>
      </c>
    </row>
    <row r="8556" spans="1:2" x14ac:dyDescent="0.25">
      <c r="A8556" s="57">
        <v>42152460</v>
      </c>
      <c r="B8556" s="58" t="s">
        <v>8918</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7566</v>
      </c>
    </row>
    <row r="8562" spans="1:2" x14ac:dyDescent="0.25">
      <c r="A8562" s="57">
        <v>42152501</v>
      </c>
      <c r="B8562" s="58" t="s">
        <v>10120</v>
      </c>
    </row>
    <row r="8563" spans="1:2" x14ac:dyDescent="0.25">
      <c r="A8563" s="57">
        <v>42152502</v>
      </c>
      <c r="B8563" s="58" t="s">
        <v>10179</v>
      </c>
    </row>
    <row r="8564" spans="1:2" x14ac:dyDescent="0.25">
      <c r="A8564" s="57">
        <v>42152503</v>
      </c>
      <c r="B8564" s="58" t="s">
        <v>8306</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8361</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6490</v>
      </c>
    </row>
    <row r="8580" spans="1:2" x14ac:dyDescent="0.25">
      <c r="A8580" s="57">
        <v>42152520</v>
      </c>
      <c r="B8580" s="58" t="s">
        <v>9687</v>
      </c>
    </row>
    <row r="8581" spans="1:2" x14ac:dyDescent="0.25">
      <c r="A8581" s="57">
        <v>42152601</v>
      </c>
      <c r="B8581" s="58" t="s">
        <v>16369</v>
      </c>
    </row>
    <row r="8582" spans="1:2" x14ac:dyDescent="0.25">
      <c r="A8582" s="57">
        <v>42152602</v>
      </c>
      <c r="B8582" s="58" t="s">
        <v>17883</v>
      </c>
    </row>
    <row r="8583" spans="1:2" x14ac:dyDescent="0.25">
      <c r="A8583" s="57">
        <v>42152603</v>
      </c>
      <c r="B8583" s="58" t="s">
        <v>13576</v>
      </c>
    </row>
    <row r="8584" spans="1:2" x14ac:dyDescent="0.25">
      <c r="A8584" s="57">
        <v>42152604</v>
      </c>
      <c r="B8584" s="58" t="s">
        <v>16297</v>
      </c>
    </row>
    <row r="8585" spans="1:2" x14ac:dyDescent="0.25">
      <c r="A8585" s="57">
        <v>42152605</v>
      </c>
      <c r="B8585" s="58" t="s">
        <v>13489</v>
      </c>
    </row>
    <row r="8586" spans="1:2" x14ac:dyDescent="0.25">
      <c r="A8586" s="57">
        <v>42152606</v>
      </c>
      <c r="B8586" s="58" t="s">
        <v>16240</v>
      </c>
    </row>
    <row r="8587" spans="1:2" x14ac:dyDescent="0.25">
      <c r="A8587" s="57">
        <v>42152607</v>
      </c>
      <c r="B8587" s="58" t="s">
        <v>2466</v>
      </c>
    </row>
    <row r="8588" spans="1:2" x14ac:dyDescent="0.25">
      <c r="A8588" s="57">
        <v>42152608</v>
      </c>
      <c r="B8588" s="58" t="s">
        <v>14750</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5090</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12009</v>
      </c>
    </row>
    <row r="8607" spans="1:2" x14ac:dyDescent="0.25">
      <c r="A8607" s="57">
        <v>42152803</v>
      </c>
      <c r="B8607" s="58" t="s">
        <v>4483</v>
      </c>
    </row>
    <row r="8608" spans="1:2" x14ac:dyDescent="0.25">
      <c r="A8608" s="57">
        <v>42152804</v>
      </c>
      <c r="B8608" s="58" t="s">
        <v>10847</v>
      </c>
    </row>
    <row r="8609" spans="1:2" x14ac:dyDescent="0.25">
      <c r="A8609" s="57">
        <v>42152805</v>
      </c>
      <c r="B8609" s="58" t="s">
        <v>4847</v>
      </c>
    </row>
    <row r="8610" spans="1:2" x14ac:dyDescent="0.25">
      <c r="A8610" s="57">
        <v>42152806</v>
      </c>
      <c r="B8610" s="58" t="s">
        <v>5465</v>
      </c>
    </row>
    <row r="8611" spans="1:2" x14ac:dyDescent="0.25">
      <c r="A8611" s="57">
        <v>42152807</v>
      </c>
      <c r="B8611" s="58" t="s">
        <v>16801</v>
      </c>
    </row>
    <row r="8612" spans="1:2" x14ac:dyDescent="0.25">
      <c r="A8612" s="57">
        <v>42152808</v>
      </c>
      <c r="B8612" s="58" t="s">
        <v>11281</v>
      </c>
    </row>
    <row r="8613" spans="1:2" x14ac:dyDescent="0.25">
      <c r="A8613" s="57">
        <v>42152809</v>
      </c>
      <c r="B8613" s="58" t="s">
        <v>11705</v>
      </c>
    </row>
    <row r="8614" spans="1:2" x14ac:dyDescent="0.25">
      <c r="A8614" s="57">
        <v>42152810</v>
      </c>
      <c r="B8614" s="58" t="s">
        <v>7717</v>
      </c>
    </row>
    <row r="8615" spans="1:2" x14ac:dyDescent="0.25">
      <c r="A8615" s="57">
        <v>42161501</v>
      </c>
      <c r="B8615" s="58" t="s">
        <v>15342</v>
      </c>
    </row>
    <row r="8616" spans="1:2" x14ac:dyDescent="0.25">
      <c r="A8616" s="57">
        <v>42161502</v>
      </c>
      <c r="B8616" s="58" t="s">
        <v>14871</v>
      </c>
    </row>
    <row r="8617" spans="1:2" x14ac:dyDescent="0.25">
      <c r="A8617" s="57">
        <v>42161503</v>
      </c>
      <c r="B8617" s="58" t="s">
        <v>9407</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15269</v>
      </c>
    </row>
    <row r="8622" spans="1:2" x14ac:dyDescent="0.25">
      <c r="A8622" s="57">
        <v>42161508</v>
      </c>
      <c r="B8622" s="58" t="s">
        <v>11797</v>
      </c>
    </row>
    <row r="8623" spans="1:2" x14ac:dyDescent="0.25">
      <c r="A8623" s="57">
        <v>42161509</v>
      </c>
      <c r="B8623" s="58" t="s">
        <v>5856</v>
      </c>
    </row>
    <row r="8624" spans="1:2" x14ac:dyDescent="0.25">
      <c r="A8624" s="57">
        <v>42161510</v>
      </c>
      <c r="B8624" s="58" t="s">
        <v>5453</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6633</v>
      </c>
    </row>
    <row r="8636" spans="1:2" x14ac:dyDescent="0.25">
      <c r="A8636" s="57">
        <v>42161612</v>
      </c>
      <c r="B8636" s="58" t="s">
        <v>14678</v>
      </c>
    </row>
    <row r="8637" spans="1:2" x14ac:dyDescent="0.25">
      <c r="A8637" s="57">
        <v>42161613</v>
      </c>
      <c r="B8637" s="58" t="s">
        <v>7937</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16755</v>
      </c>
    </row>
    <row r="8643" spans="1:2" x14ac:dyDescent="0.25">
      <c r="A8643" s="57">
        <v>42161619</v>
      </c>
      <c r="B8643" s="58" t="s">
        <v>3823</v>
      </c>
    </row>
    <row r="8644" spans="1:2" x14ac:dyDescent="0.25">
      <c r="A8644" s="57">
        <v>42161620</v>
      </c>
      <c r="B8644" s="58" t="s">
        <v>9266</v>
      </c>
    </row>
    <row r="8645" spans="1:2" x14ac:dyDescent="0.25">
      <c r="A8645" s="57">
        <v>42161621</v>
      </c>
      <c r="B8645" s="58" t="s">
        <v>12193</v>
      </c>
    </row>
    <row r="8646" spans="1:2" x14ac:dyDescent="0.25">
      <c r="A8646" s="57">
        <v>42161622</v>
      </c>
      <c r="B8646" s="58" t="s">
        <v>8143</v>
      </c>
    </row>
    <row r="8647" spans="1:2" x14ac:dyDescent="0.25">
      <c r="A8647" s="57">
        <v>42161623</v>
      </c>
      <c r="B8647" s="58" t="s">
        <v>5307</v>
      </c>
    </row>
    <row r="8648" spans="1:2" x14ac:dyDescent="0.25">
      <c r="A8648" s="57">
        <v>42161624</v>
      </c>
      <c r="B8648" s="58" t="s">
        <v>8186</v>
      </c>
    </row>
    <row r="8649" spans="1:2" x14ac:dyDescent="0.25">
      <c r="A8649" s="57">
        <v>42161625</v>
      </c>
      <c r="B8649" s="58" t="s">
        <v>12053</v>
      </c>
    </row>
    <row r="8650" spans="1:2" x14ac:dyDescent="0.25">
      <c r="A8650" s="57">
        <v>42161626</v>
      </c>
      <c r="B8650" s="58" t="s">
        <v>7477</v>
      </c>
    </row>
    <row r="8651" spans="1:2" x14ac:dyDescent="0.25">
      <c r="A8651" s="57">
        <v>42161627</v>
      </c>
      <c r="B8651" s="58" t="s">
        <v>13710</v>
      </c>
    </row>
    <row r="8652" spans="1:2" x14ac:dyDescent="0.25">
      <c r="A8652" s="57">
        <v>42161628</v>
      </c>
      <c r="B8652" s="58" t="s">
        <v>11012</v>
      </c>
    </row>
    <row r="8653" spans="1:2" x14ac:dyDescent="0.25">
      <c r="A8653" s="57">
        <v>42161629</v>
      </c>
      <c r="B8653" s="58" t="s">
        <v>16904</v>
      </c>
    </row>
    <row r="8654" spans="1:2" x14ac:dyDescent="0.25">
      <c r="A8654" s="57">
        <v>42161630</v>
      </c>
      <c r="B8654" s="58" t="s">
        <v>4521</v>
      </c>
    </row>
    <row r="8655" spans="1:2" x14ac:dyDescent="0.25">
      <c r="A8655" s="57">
        <v>42161631</v>
      </c>
      <c r="B8655" s="58" t="s">
        <v>9924</v>
      </c>
    </row>
    <row r="8656" spans="1:2" x14ac:dyDescent="0.25">
      <c r="A8656" s="57">
        <v>42161632</v>
      </c>
      <c r="B8656" s="58" t="s">
        <v>6131</v>
      </c>
    </row>
    <row r="8657" spans="1:2" x14ac:dyDescent="0.25">
      <c r="A8657" s="57">
        <v>42161633</v>
      </c>
      <c r="B8657" s="58" t="s">
        <v>4891</v>
      </c>
    </row>
    <row r="8658" spans="1:2" x14ac:dyDescent="0.25">
      <c r="A8658" s="57">
        <v>42161634</v>
      </c>
      <c r="B8658" s="58" t="s">
        <v>361</v>
      </c>
    </row>
    <row r="8659" spans="1:2" x14ac:dyDescent="0.25">
      <c r="A8659" s="57">
        <v>42161635</v>
      </c>
      <c r="B8659" s="58" t="s">
        <v>8125</v>
      </c>
    </row>
    <row r="8660" spans="1:2" x14ac:dyDescent="0.25">
      <c r="A8660" s="57">
        <v>42161701</v>
      </c>
      <c r="B8660" s="58" t="s">
        <v>6649</v>
      </c>
    </row>
    <row r="8661" spans="1:2" x14ac:dyDescent="0.25">
      <c r="A8661" s="57">
        <v>42161702</v>
      </c>
      <c r="B8661" s="58" t="s">
        <v>10203</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8264</v>
      </c>
    </row>
    <row r="8669" spans="1:2" x14ac:dyDescent="0.25">
      <c r="A8669" s="57">
        <v>42171502</v>
      </c>
      <c r="B8669" s="58" t="s">
        <v>14992</v>
      </c>
    </row>
    <row r="8670" spans="1:2" x14ac:dyDescent="0.25">
      <c r="A8670" s="57">
        <v>42171601</v>
      </c>
      <c r="B8670" s="58" t="s">
        <v>15341</v>
      </c>
    </row>
    <row r="8671" spans="1:2" x14ac:dyDescent="0.25">
      <c r="A8671" s="57">
        <v>42171602</v>
      </c>
      <c r="B8671" s="58" t="s">
        <v>471</v>
      </c>
    </row>
    <row r="8672" spans="1:2" x14ac:dyDescent="0.25">
      <c r="A8672" s="57">
        <v>42171603</v>
      </c>
      <c r="B8672" s="58" t="s">
        <v>4433</v>
      </c>
    </row>
    <row r="8673" spans="1:2" x14ac:dyDescent="0.25">
      <c r="A8673" s="57">
        <v>42171604</v>
      </c>
      <c r="B8673" s="58" t="s">
        <v>5064</v>
      </c>
    </row>
    <row r="8674" spans="1:2" x14ac:dyDescent="0.25">
      <c r="A8674" s="57">
        <v>42171605</v>
      </c>
      <c r="B8674" s="58" t="s">
        <v>681</v>
      </c>
    </row>
    <row r="8675" spans="1:2" x14ac:dyDescent="0.25">
      <c r="A8675" s="57">
        <v>42171606</v>
      </c>
      <c r="B8675" s="58" t="s">
        <v>13455</v>
      </c>
    </row>
    <row r="8676" spans="1:2" x14ac:dyDescent="0.25">
      <c r="A8676" s="57">
        <v>42171607</v>
      </c>
      <c r="B8676" s="58" t="s">
        <v>11836</v>
      </c>
    </row>
    <row r="8677" spans="1:2" x14ac:dyDescent="0.25">
      <c r="A8677" s="57">
        <v>42171608</v>
      </c>
      <c r="B8677" s="58" t="s">
        <v>5908</v>
      </c>
    </row>
    <row r="8678" spans="1:2" x14ac:dyDescent="0.25">
      <c r="A8678" s="57">
        <v>42171609</v>
      </c>
      <c r="B8678" s="58" t="s">
        <v>12276</v>
      </c>
    </row>
    <row r="8679" spans="1:2" x14ac:dyDescent="0.25">
      <c r="A8679" s="57">
        <v>42171610</v>
      </c>
      <c r="B8679" s="58" t="s">
        <v>18064</v>
      </c>
    </row>
    <row r="8680" spans="1:2" x14ac:dyDescent="0.25">
      <c r="A8680" s="57">
        <v>42171611</v>
      </c>
      <c r="B8680" s="58" t="s">
        <v>3415</v>
      </c>
    </row>
    <row r="8681" spans="1:2" x14ac:dyDescent="0.25">
      <c r="A8681" s="57">
        <v>42171612</v>
      </c>
      <c r="B8681" s="58" t="s">
        <v>8117</v>
      </c>
    </row>
    <row r="8682" spans="1:2" x14ac:dyDescent="0.25">
      <c r="A8682" s="57">
        <v>42171613</v>
      </c>
      <c r="B8682" s="58" t="s">
        <v>2753</v>
      </c>
    </row>
    <row r="8683" spans="1:2" x14ac:dyDescent="0.25">
      <c r="A8683" s="57">
        <v>42171614</v>
      </c>
      <c r="B8683" s="58" t="s">
        <v>13688</v>
      </c>
    </row>
    <row r="8684" spans="1:2" x14ac:dyDescent="0.25">
      <c r="A8684" s="57">
        <v>42171701</v>
      </c>
      <c r="B8684" s="58" t="s">
        <v>5742</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12548</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11065</v>
      </c>
    </row>
    <row r="8699" spans="1:2" x14ac:dyDescent="0.25">
      <c r="A8699" s="57">
        <v>42171906</v>
      </c>
      <c r="B8699" s="58" t="s">
        <v>9383</v>
      </c>
    </row>
    <row r="8700" spans="1:2" x14ac:dyDescent="0.25">
      <c r="A8700" s="57">
        <v>42171907</v>
      </c>
      <c r="B8700" s="58" t="s">
        <v>5640</v>
      </c>
    </row>
    <row r="8701" spans="1:2" x14ac:dyDescent="0.25">
      <c r="A8701" s="57">
        <v>42171908</v>
      </c>
      <c r="B8701" s="58" t="s">
        <v>12183</v>
      </c>
    </row>
    <row r="8702" spans="1:2" x14ac:dyDescent="0.25">
      <c r="A8702" s="57">
        <v>42171909</v>
      </c>
      <c r="B8702" s="58" t="s">
        <v>18414</v>
      </c>
    </row>
    <row r="8703" spans="1:2" x14ac:dyDescent="0.25">
      <c r="A8703" s="57">
        <v>42171910</v>
      </c>
      <c r="B8703" s="58" t="s">
        <v>13975</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12157</v>
      </c>
    </row>
    <row r="8709" spans="1:2" x14ac:dyDescent="0.25">
      <c r="A8709" s="57">
        <v>42171916</v>
      </c>
      <c r="B8709" s="58" t="s">
        <v>7112</v>
      </c>
    </row>
    <row r="8710" spans="1:2" x14ac:dyDescent="0.25">
      <c r="A8710" s="57">
        <v>42171917</v>
      </c>
      <c r="B8710" s="58" t="s">
        <v>12423</v>
      </c>
    </row>
    <row r="8711" spans="1:2" x14ac:dyDescent="0.25">
      <c r="A8711" s="57">
        <v>42171918</v>
      </c>
      <c r="B8711" s="58" t="s">
        <v>6881</v>
      </c>
    </row>
    <row r="8712" spans="1:2" x14ac:dyDescent="0.25">
      <c r="A8712" s="57">
        <v>42171919</v>
      </c>
      <c r="B8712" s="58" t="s">
        <v>17812</v>
      </c>
    </row>
    <row r="8713" spans="1:2" x14ac:dyDescent="0.25">
      <c r="A8713" s="57">
        <v>42171920</v>
      </c>
      <c r="B8713" s="58" t="s">
        <v>15507</v>
      </c>
    </row>
    <row r="8714" spans="1:2" x14ac:dyDescent="0.25">
      <c r="A8714" s="57">
        <v>42172001</v>
      </c>
      <c r="B8714" s="58" t="s">
        <v>5262</v>
      </c>
    </row>
    <row r="8715" spans="1:2" x14ac:dyDescent="0.25">
      <c r="A8715" s="57">
        <v>42172002</v>
      </c>
      <c r="B8715" s="58" t="s">
        <v>7055</v>
      </c>
    </row>
    <row r="8716" spans="1:2" x14ac:dyDescent="0.25">
      <c r="A8716" s="57">
        <v>42172003</v>
      </c>
      <c r="B8716" s="58" t="s">
        <v>3894</v>
      </c>
    </row>
    <row r="8717" spans="1:2" x14ac:dyDescent="0.25">
      <c r="A8717" s="57">
        <v>42172004</v>
      </c>
      <c r="B8717" s="58" t="s">
        <v>12479</v>
      </c>
    </row>
    <row r="8718" spans="1:2" x14ac:dyDescent="0.25">
      <c r="A8718" s="57">
        <v>42172005</v>
      </c>
      <c r="B8718" s="58" t="s">
        <v>6508</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15311</v>
      </c>
    </row>
    <row r="8730" spans="1:2" x14ac:dyDescent="0.25">
      <c r="A8730" s="57">
        <v>42172017</v>
      </c>
      <c r="B8730" s="58" t="s">
        <v>6727</v>
      </c>
    </row>
    <row r="8731" spans="1:2" x14ac:dyDescent="0.25">
      <c r="A8731" s="57">
        <v>42172101</v>
      </c>
      <c r="B8731" s="58" t="s">
        <v>4371</v>
      </c>
    </row>
    <row r="8732" spans="1:2" x14ac:dyDescent="0.25">
      <c r="A8732" s="57">
        <v>42172102</v>
      </c>
      <c r="B8732" s="58" t="s">
        <v>13493</v>
      </c>
    </row>
    <row r="8733" spans="1:2" x14ac:dyDescent="0.25">
      <c r="A8733" s="57">
        <v>42172103</v>
      </c>
      <c r="B8733" s="58" t="s">
        <v>14739</v>
      </c>
    </row>
    <row r="8734" spans="1:2" x14ac:dyDescent="0.25">
      <c r="A8734" s="57">
        <v>42172201</v>
      </c>
      <c r="B8734" s="58" t="s">
        <v>15004</v>
      </c>
    </row>
    <row r="8735" spans="1:2" x14ac:dyDescent="0.25">
      <c r="A8735" s="57">
        <v>42181501</v>
      </c>
      <c r="B8735" s="58" t="s">
        <v>2450</v>
      </c>
    </row>
    <row r="8736" spans="1:2" x14ac:dyDescent="0.25">
      <c r="A8736" s="57">
        <v>42181502</v>
      </c>
      <c r="B8736" s="58" t="s">
        <v>7498</v>
      </c>
    </row>
    <row r="8737" spans="1:2" x14ac:dyDescent="0.25">
      <c r="A8737" s="57">
        <v>42181503</v>
      </c>
      <c r="B8737" s="58" t="s">
        <v>11083</v>
      </c>
    </row>
    <row r="8738" spans="1:2" x14ac:dyDescent="0.25">
      <c r="A8738" s="57">
        <v>42181504</v>
      </c>
      <c r="B8738" s="58" t="s">
        <v>11160</v>
      </c>
    </row>
    <row r="8739" spans="1:2" x14ac:dyDescent="0.25">
      <c r="A8739" s="57">
        <v>42181505</v>
      </c>
      <c r="B8739" s="58" t="s">
        <v>13545</v>
      </c>
    </row>
    <row r="8740" spans="1:2" x14ac:dyDescent="0.25">
      <c r="A8740" s="57">
        <v>42181506</v>
      </c>
      <c r="B8740" s="58" t="s">
        <v>6830</v>
      </c>
    </row>
    <row r="8741" spans="1:2" x14ac:dyDescent="0.25">
      <c r="A8741" s="57">
        <v>42181507</v>
      </c>
      <c r="B8741" s="58" t="s">
        <v>13212</v>
      </c>
    </row>
    <row r="8742" spans="1:2" x14ac:dyDescent="0.25">
      <c r="A8742" s="57">
        <v>42181508</v>
      </c>
      <c r="B8742" s="58" t="s">
        <v>8937</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17663</v>
      </c>
    </row>
    <row r="8747" spans="1:2" x14ac:dyDescent="0.25">
      <c r="A8747" s="57">
        <v>42181513</v>
      </c>
      <c r="B8747" s="58" t="s">
        <v>4411</v>
      </c>
    </row>
    <row r="8748" spans="1:2" x14ac:dyDescent="0.25">
      <c r="A8748" s="57">
        <v>42181514</v>
      </c>
      <c r="B8748" s="58" t="s">
        <v>5280</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15189</v>
      </c>
    </row>
    <row r="8758" spans="1:2" x14ac:dyDescent="0.25">
      <c r="A8758" s="57">
        <v>42181607</v>
      </c>
      <c r="B8758" s="58" t="s">
        <v>17211</v>
      </c>
    </row>
    <row r="8759" spans="1:2" x14ac:dyDescent="0.25">
      <c r="A8759" s="57">
        <v>42181608</v>
      </c>
      <c r="B8759" s="58" t="s">
        <v>5442</v>
      </c>
    </row>
    <row r="8760" spans="1:2" x14ac:dyDescent="0.25">
      <c r="A8760" s="57">
        <v>42181609</v>
      </c>
      <c r="B8760" s="58" t="s">
        <v>8319</v>
      </c>
    </row>
    <row r="8761" spans="1:2" x14ac:dyDescent="0.25">
      <c r="A8761" s="57">
        <v>42181610</v>
      </c>
      <c r="B8761" s="58" t="s">
        <v>3394</v>
      </c>
    </row>
    <row r="8762" spans="1:2" x14ac:dyDescent="0.25">
      <c r="A8762" s="57">
        <v>42181701</v>
      </c>
      <c r="B8762" s="58" t="s">
        <v>10238</v>
      </c>
    </row>
    <row r="8763" spans="1:2" x14ac:dyDescent="0.25">
      <c r="A8763" s="57">
        <v>42181702</v>
      </c>
      <c r="B8763" s="58" t="s">
        <v>18644</v>
      </c>
    </row>
    <row r="8764" spans="1:2" x14ac:dyDescent="0.25">
      <c r="A8764" s="57">
        <v>42181703</v>
      </c>
      <c r="B8764" s="58" t="s">
        <v>14776</v>
      </c>
    </row>
    <row r="8765" spans="1:2" x14ac:dyDescent="0.25">
      <c r="A8765" s="57">
        <v>42181704</v>
      </c>
      <c r="B8765" s="58" t="s">
        <v>15845</v>
      </c>
    </row>
    <row r="8766" spans="1:2" x14ac:dyDescent="0.25">
      <c r="A8766" s="57">
        <v>42181705</v>
      </c>
      <c r="B8766" s="58" t="s">
        <v>13238</v>
      </c>
    </row>
    <row r="8767" spans="1:2" x14ac:dyDescent="0.25">
      <c r="A8767" s="57">
        <v>42181706</v>
      </c>
      <c r="B8767" s="58" t="s">
        <v>12629</v>
      </c>
    </row>
    <row r="8768" spans="1:2" x14ac:dyDescent="0.25">
      <c r="A8768" s="57">
        <v>42181707</v>
      </c>
      <c r="B8768" s="58" t="s">
        <v>9256</v>
      </c>
    </row>
    <row r="8769" spans="1:2" x14ac:dyDescent="0.25">
      <c r="A8769" s="57">
        <v>42181708</v>
      </c>
      <c r="B8769" s="58" t="s">
        <v>15339</v>
      </c>
    </row>
    <row r="8770" spans="1:2" x14ac:dyDescent="0.25">
      <c r="A8770" s="57">
        <v>42181709</v>
      </c>
      <c r="B8770" s="58" t="s">
        <v>5282</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4381</v>
      </c>
    </row>
    <row r="8775" spans="1:2" x14ac:dyDescent="0.25">
      <c r="A8775" s="57">
        <v>42181714</v>
      </c>
      <c r="B8775" s="58" t="s">
        <v>6139</v>
      </c>
    </row>
    <row r="8776" spans="1:2" x14ac:dyDescent="0.25">
      <c r="A8776" s="57">
        <v>42181715</v>
      </c>
      <c r="B8776" s="58" t="s">
        <v>7094</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7474</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5266</v>
      </c>
    </row>
    <row r="8802" spans="1:2" x14ac:dyDescent="0.25">
      <c r="A8802" s="57">
        <v>42182006</v>
      </c>
      <c r="B8802" s="58" t="s">
        <v>10210</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5432</v>
      </c>
    </row>
    <row r="8807" spans="1:2" x14ac:dyDescent="0.25">
      <c r="A8807" s="57">
        <v>42182011</v>
      </c>
      <c r="B8807" s="58" t="s">
        <v>1440</v>
      </c>
    </row>
    <row r="8808" spans="1:2" x14ac:dyDescent="0.25">
      <c r="A8808" s="57">
        <v>42182012</v>
      </c>
      <c r="B8808" s="58" t="s">
        <v>18188</v>
      </c>
    </row>
    <row r="8809" spans="1:2" x14ac:dyDescent="0.25">
      <c r="A8809" s="57">
        <v>42182013</v>
      </c>
      <c r="B8809" s="58" t="s">
        <v>5194</v>
      </c>
    </row>
    <row r="8810" spans="1:2" x14ac:dyDescent="0.25">
      <c r="A8810" s="57">
        <v>42182014</v>
      </c>
      <c r="B8810" s="58" t="s">
        <v>7019</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8223</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12889</v>
      </c>
    </row>
    <row r="8820" spans="1:2" x14ac:dyDescent="0.25">
      <c r="A8820" s="57">
        <v>42182104</v>
      </c>
      <c r="B8820" s="58" t="s">
        <v>3937</v>
      </c>
    </row>
    <row r="8821" spans="1:2" x14ac:dyDescent="0.25">
      <c r="A8821" s="57">
        <v>42182105</v>
      </c>
      <c r="B8821" s="58" t="s">
        <v>13143</v>
      </c>
    </row>
    <row r="8822" spans="1:2" x14ac:dyDescent="0.25">
      <c r="A8822" s="57">
        <v>42182106</v>
      </c>
      <c r="B8822" s="58" t="s">
        <v>4369</v>
      </c>
    </row>
    <row r="8823" spans="1:2" x14ac:dyDescent="0.25">
      <c r="A8823" s="57">
        <v>42182107</v>
      </c>
      <c r="B8823" s="58" t="s">
        <v>13835</v>
      </c>
    </row>
    <row r="8824" spans="1:2" x14ac:dyDescent="0.25">
      <c r="A8824" s="57">
        <v>42182108</v>
      </c>
      <c r="B8824" s="58" t="s">
        <v>8988</v>
      </c>
    </row>
    <row r="8825" spans="1:2" x14ac:dyDescent="0.25">
      <c r="A8825" s="57">
        <v>42182201</v>
      </c>
      <c r="B8825" s="58" t="s">
        <v>16588</v>
      </c>
    </row>
    <row r="8826" spans="1:2" x14ac:dyDescent="0.25">
      <c r="A8826" s="57">
        <v>42182202</v>
      </c>
      <c r="B8826" s="58" t="s">
        <v>2978</v>
      </c>
    </row>
    <row r="8827" spans="1:2" x14ac:dyDescent="0.25">
      <c r="A8827" s="57">
        <v>42182203</v>
      </c>
      <c r="B8827" s="58" t="s">
        <v>5260</v>
      </c>
    </row>
    <row r="8828" spans="1:2" x14ac:dyDescent="0.25">
      <c r="A8828" s="57">
        <v>42182204</v>
      </c>
      <c r="B8828" s="58" t="s">
        <v>15114</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14959</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12332</v>
      </c>
    </row>
    <row r="8839" spans="1:2" x14ac:dyDescent="0.25">
      <c r="A8839" s="57">
        <v>42182306</v>
      </c>
      <c r="B8839" s="58" t="s">
        <v>15591</v>
      </c>
    </row>
    <row r="8840" spans="1:2" x14ac:dyDescent="0.25">
      <c r="A8840" s="57">
        <v>42182307</v>
      </c>
      <c r="B8840" s="58" t="s">
        <v>3895</v>
      </c>
    </row>
    <row r="8841" spans="1:2" x14ac:dyDescent="0.25">
      <c r="A8841" s="57">
        <v>42182308</v>
      </c>
      <c r="B8841" s="58" t="s">
        <v>5175</v>
      </c>
    </row>
    <row r="8842" spans="1:2" x14ac:dyDescent="0.25">
      <c r="A8842" s="57">
        <v>42182309</v>
      </c>
      <c r="B8842" s="58" t="s">
        <v>11984</v>
      </c>
    </row>
    <row r="8843" spans="1:2" x14ac:dyDescent="0.25">
      <c r="A8843" s="57">
        <v>42182310</v>
      </c>
      <c r="B8843" s="58" t="s">
        <v>836</v>
      </c>
    </row>
    <row r="8844" spans="1:2" x14ac:dyDescent="0.25">
      <c r="A8844" s="57">
        <v>42182311</v>
      </c>
      <c r="B8844" s="58" t="s">
        <v>14835</v>
      </c>
    </row>
    <row r="8845" spans="1:2" x14ac:dyDescent="0.25">
      <c r="A8845" s="57">
        <v>42182312</v>
      </c>
      <c r="B8845" s="58" t="s">
        <v>12135</v>
      </c>
    </row>
    <row r="8846" spans="1:2" x14ac:dyDescent="0.25">
      <c r="A8846" s="57">
        <v>42182313</v>
      </c>
      <c r="B8846" s="58" t="s">
        <v>17210</v>
      </c>
    </row>
    <row r="8847" spans="1:2" x14ac:dyDescent="0.25">
      <c r="A8847" s="57">
        <v>42182314</v>
      </c>
      <c r="B8847" s="58" t="s">
        <v>7870</v>
      </c>
    </row>
    <row r="8848" spans="1:2" x14ac:dyDescent="0.25">
      <c r="A8848" s="57">
        <v>42182401</v>
      </c>
      <c r="B8848" s="58" t="s">
        <v>12370</v>
      </c>
    </row>
    <row r="8849" spans="1:2" x14ac:dyDescent="0.25">
      <c r="A8849" s="57">
        <v>42182402</v>
      </c>
      <c r="B8849" s="58" t="s">
        <v>6887</v>
      </c>
    </row>
    <row r="8850" spans="1:2" x14ac:dyDescent="0.25">
      <c r="A8850" s="57">
        <v>42182403</v>
      </c>
      <c r="B8850" s="58" t="s">
        <v>9701</v>
      </c>
    </row>
    <row r="8851" spans="1:2" x14ac:dyDescent="0.25">
      <c r="A8851" s="57">
        <v>42182404</v>
      </c>
      <c r="B8851" s="58" t="s">
        <v>14647</v>
      </c>
    </row>
    <row r="8852" spans="1:2" x14ac:dyDescent="0.25">
      <c r="A8852" s="57">
        <v>42182405</v>
      </c>
      <c r="B8852" s="58" t="s">
        <v>8852</v>
      </c>
    </row>
    <row r="8853" spans="1:2" x14ac:dyDescent="0.25">
      <c r="A8853" s="57">
        <v>42182406</v>
      </c>
      <c r="B8853" s="58" t="s">
        <v>4466</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8606</v>
      </c>
    </row>
    <row r="8861" spans="1:2" x14ac:dyDescent="0.25">
      <c r="A8861" s="57">
        <v>42182414</v>
      </c>
      <c r="B8861" s="58" t="s">
        <v>9497</v>
      </c>
    </row>
    <row r="8862" spans="1:2" x14ac:dyDescent="0.25">
      <c r="A8862" s="57">
        <v>42182415</v>
      </c>
      <c r="B8862" s="58" t="s">
        <v>7219</v>
      </c>
    </row>
    <row r="8863" spans="1:2" x14ac:dyDescent="0.25">
      <c r="A8863" s="57">
        <v>42182416</v>
      </c>
      <c r="B8863" s="58" t="s">
        <v>6320</v>
      </c>
    </row>
    <row r="8864" spans="1:2" x14ac:dyDescent="0.25">
      <c r="A8864" s="57">
        <v>42182417</v>
      </c>
      <c r="B8864" s="58" t="s">
        <v>7838</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5578</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3790</v>
      </c>
    </row>
    <row r="8878" spans="1:2" x14ac:dyDescent="0.25">
      <c r="A8878" s="57">
        <v>42182703</v>
      </c>
      <c r="B8878" s="58" t="s">
        <v>4241</v>
      </c>
    </row>
    <row r="8879" spans="1:2" x14ac:dyDescent="0.25">
      <c r="A8879" s="57">
        <v>42182704</v>
      </c>
      <c r="B8879" s="58" t="s">
        <v>7349</v>
      </c>
    </row>
    <row r="8880" spans="1:2" x14ac:dyDescent="0.25">
      <c r="A8880" s="57">
        <v>42182801</v>
      </c>
      <c r="B8880" s="58" t="s">
        <v>4586</v>
      </c>
    </row>
    <row r="8881" spans="1:2" x14ac:dyDescent="0.25">
      <c r="A8881" s="57">
        <v>42182802</v>
      </c>
      <c r="B8881" s="58" t="s">
        <v>14035</v>
      </c>
    </row>
    <row r="8882" spans="1:2" x14ac:dyDescent="0.25">
      <c r="A8882" s="57">
        <v>42182803</v>
      </c>
      <c r="B8882" s="58" t="s">
        <v>16794</v>
      </c>
    </row>
    <row r="8883" spans="1:2" x14ac:dyDescent="0.25">
      <c r="A8883" s="57">
        <v>42182804</v>
      </c>
      <c r="B8883" s="58" t="s">
        <v>8228</v>
      </c>
    </row>
    <row r="8884" spans="1:2" x14ac:dyDescent="0.25">
      <c r="A8884" s="57">
        <v>42182805</v>
      </c>
      <c r="B8884" s="58" t="s">
        <v>14708</v>
      </c>
    </row>
    <row r="8885" spans="1:2" x14ac:dyDescent="0.25">
      <c r="A8885" s="57">
        <v>42182806</v>
      </c>
      <c r="B8885" s="58" t="s">
        <v>16661</v>
      </c>
    </row>
    <row r="8886" spans="1:2" x14ac:dyDescent="0.25">
      <c r="A8886" s="57">
        <v>42182807</v>
      </c>
      <c r="B8886" s="58" t="s">
        <v>5195</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4494</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5735</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6412</v>
      </c>
    </row>
    <row r="8916" spans="1:2" x14ac:dyDescent="0.25">
      <c r="A8916" s="57">
        <v>42183025</v>
      </c>
      <c r="B8916" s="58" t="s">
        <v>16519</v>
      </c>
    </row>
    <row r="8917" spans="1:2" x14ac:dyDescent="0.25">
      <c r="A8917" s="57">
        <v>42183026</v>
      </c>
      <c r="B8917" s="58" t="s">
        <v>12482</v>
      </c>
    </row>
    <row r="8918" spans="1:2" x14ac:dyDescent="0.25">
      <c r="A8918" s="57">
        <v>42183027</v>
      </c>
      <c r="B8918" s="58" t="s">
        <v>14071</v>
      </c>
    </row>
    <row r="8919" spans="1:2" x14ac:dyDescent="0.25">
      <c r="A8919" s="57">
        <v>42183028</v>
      </c>
      <c r="B8919" s="58" t="s">
        <v>7868</v>
      </c>
    </row>
    <row r="8920" spans="1:2" x14ac:dyDescent="0.25">
      <c r="A8920" s="57">
        <v>42183029</v>
      </c>
      <c r="B8920" s="58" t="s">
        <v>4791</v>
      </c>
    </row>
    <row r="8921" spans="1:2" x14ac:dyDescent="0.25">
      <c r="A8921" s="57">
        <v>42183030</v>
      </c>
      <c r="B8921" s="58" t="s">
        <v>16688</v>
      </c>
    </row>
    <row r="8922" spans="1:2" x14ac:dyDescent="0.25">
      <c r="A8922" s="57">
        <v>42183031</v>
      </c>
      <c r="B8922" s="58" t="s">
        <v>12774</v>
      </c>
    </row>
    <row r="8923" spans="1:2" x14ac:dyDescent="0.25">
      <c r="A8923" s="57">
        <v>42183032</v>
      </c>
      <c r="B8923" s="58" t="s">
        <v>18242</v>
      </c>
    </row>
    <row r="8924" spans="1:2" x14ac:dyDescent="0.25">
      <c r="A8924" s="57">
        <v>42183033</v>
      </c>
      <c r="B8924" s="58" t="s">
        <v>14360</v>
      </c>
    </row>
    <row r="8925" spans="1:2" x14ac:dyDescent="0.25">
      <c r="A8925" s="57">
        <v>42183034</v>
      </c>
      <c r="B8925" s="58" t="s">
        <v>11715</v>
      </c>
    </row>
    <row r="8926" spans="1:2" x14ac:dyDescent="0.25">
      <c r="A8926" s="57">
        <v>42183035</v>
      </c>
      <c r="B8926" s="58" t="s">
        <v>12080</v>
      </c>
    </row>
    <row r="8927" spans="1:2" x14ac:dyDescent="0.25">
      <c r="A8927" s="57">
        <v>42183036</v>
      </c>
      <c r="B8927" s="58" t="s">
        <v>14327</v>
      </c>
    </row>
    <row r="8928" spans="1:2" x14ac:dyDescent="0.25">
      <c r="A8928" s="57">
        <v>42183037</v>
      </c>
      <c r="B8928" s="58" t="s">
        <v>15991</v>
      </c>
    </row>
    <row r="8929" spans="1:2" x14ac:dyDescent="0.25">
      <c r="A8929" s="57">
        <v>42183038</v>
      </c>
      <c r="B8929" s="58" t="s">
        <v>10414</v>
      </c>
    </row>
    <row r="8930" spans="1:2" x14ac:dyDescent="0.25">
      <c r="A8930" s="57">
        <v>42183039</v>
      </c>
      <c r="B8930" s="58" t="s">
        <v>9198</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4142</v>
      </c>
    </row>
    <row r="8937" spans="1:2" x14ac:dyDescent="0.25">
      <c r="A8937" s="57">
        <v>42183046</v>
      </c>
      <c r="B8937" s="58" t="s">
        <v>5016</v>
      </c>
    </row>
    <row r="8938" spans="1:2" x14ac:dyDescent="0.25">
      <c r="A8938" s="57">
        <v>42183047</v>
      </c>
      <c r="B8938" s="58" t="s">
        <v>8150</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10144</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7724</v>
      </c>
    </row>
    <row r="8952" spans="1:2" x14ac:dyDescent="0.25">
      <c r="A8952" s="57">
        <v>42191608</v>
      </c>
      <c r="B8952" s="58" t="s">
        <v>2401</v>
      </c>
    </row>
    <row r="8953" spans="1:2" x14ac:dyDescent="0.25">
      <c r="A8953" s="57">
        <v>42191609</v>
      </c>
      <c r="B8953" s="58" t="s">
        <v>16088</v>
      </c>
    </row>
    <row r="8954" spans="1:2" x14ac:dyDescent="0.25">
      <c r="A8954" s="57">
        <v>42191610</v>
      </c>
      <c r="B8954" s="58" t="s">
        <v>15057</v>
      </c>
    </row>
    <row r="8955" spans="1:2" x14ac:dyDescent="0.25">
      <c r="A8955" s="57">
        <v>42191611</v>
      </c>
      <c r="B8955" s="58" t="s">
        <v>2137</v>
      </c>
    </row>
    <row r="8956" spans="1:2" x14ac:dyDescent="0.25">
      <c r="A8956" s="57">
        <v>42191612</v>
      </c>
      <c r="B8956" s="58" t="s">
        <v>17141</v>
      </c>
    </row>
    <row r="8957" spans="1:2" x14ac:dyDescent="0.25">
      <c r="A8957" s="57">
        <v>42191701</v>
      </c>
      <c r="B8957" s="58" t="s">
        <v>13412</v>
      </c>
    </row>
    <row r="8958" spans="1:2" x14ac:dyDescent="0.25">
      <c r="A8958" s="57">
        <v>42191702</v>
      </c>
      <c r="B8958" s="58" t="s">
        <v>864</v>
      </c>
    </row>
    <row r="8959" spans="1:2" x14ac:dyDescent="0.25">
      <c r="A8959" s="57">
        <v>42191703</v>
      </c>
      <c r="B8959" s="58" t="s">
        <v>7621</v>
      </c>
    </row>
    <row r="8960" spans="1:2" x14ac:dyDescent="0.25">
      <c r="A8960" s="57">
        <v>42191704</v>
      </c>
      <c r="B8960" s="58" t="s">
        <v>10190</v>
      </c>
    </row>
    <row r="8961" spans="1:2" x14ac:dyDescent="0.25">
      <c r="A8961" s="57">
        <v>42191705</v>
      </c>
      <c r="B8961" s="58" t="s">
        <v>7162</v>
      </c>
    </row>
    <row r="8962" spans="1:2" x14ac:dyDescent="0.25">
      <c r="A8962" s="57">
        <v>42191706</v>
      </c>
      <c r="B8962" s="58" t="s">
        <v>13108</v>
      </c>
    </row>
    <row r="8963" spans="1:2" x14ac:dyDescent="0.25">
      <c r="A8963" s="57">
        <v>42191707</v>
      </c>
      <c r="B8963" s="58" t="s">
        <v>13398</v>
      </c>
    </row>
    <row r="8964" spans="1:2" x14ac:dyDescent="0.25">
      <c r="A8964" s="57">
        <v>42191708</v>
      </c>
      <c r="B8964" s="58" t="s">
        <v>12087</v>
      </c>
    </row>
    <row r="8965" spans="1:2" x14ac:dyDescent="0.25">
      <c r="A8965" s="57">
        <v>42191709</v>
      </c>
      <c r="B8965" s="58" t="s">
        <v>7865</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11480</v>
      </c>
    </row>
    <row r="8977" spans="1:2" x14ac:dyDescent="0.25">
      <c r="A8977" s="57">
        <v>42191810</v>
      </c>
      <c r="B8977" s="58" t="s">
        <v>4003</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5434</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8733</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5458</v>
      </c>
    </row>
    <row r="8997" spans="1:2" x14ac:dyDescent="0.25">
      <c r="A8997" s="57">
        <v>42192201</v>
      </c>
      <c r="B8997" s="58" t="s">
        <v>7482</v>
      </c>
    </row>
    <row r="8998" spans="1:2" x14ac:dyDescent="0.25">
      <c r="A8998" s="57">
        <v>42192202</v>
      </c>
      <c r="B8998" s="58" t="s">
        <v>12474</v>
      </c>
    </row>
    <row r="8999" spans="1:2" x14ac:dyDescent="0.25">
      <c r="A8999" s="57">
        <v>42192203</v>
      </c>
      <c r="B8999" s="58" t="s">
        <v>18420</v>
      </c>
    </row>
    <row r="9000" spans="1:2" x14ac:dyDescent="0.25">
      <c r="A9000" s="57">
        <v>42192204</v>
      </c>
      <c r="B9000" s="58" t="s">
        <v>13049</v>
      </c>
    </row>
    <row r="9001" spans="1:2" x14ac:dyDescent="0.25">
      <c r="A9001" s="57">
        <v>42192205</v>
      </c>
      <c r="B9001" s="58" t="s">
        <v>18429</v>
      </c>
    </row>
    <row r="9002" spans="1:2" x14ac:dyDescent="0.25">
      <c r="A9002" s="57">
        <v>42192206</v>
      </c>
      <c r="B9002" s="58" t="s">
        <v>10165</v>
      </c>
    </row>
    <row r="9003" spans="1:2" x14ac:dyDescent="0.25">
      <c r="A9003" s="57">
        <v>42192207</v>
      </c>
      <c r="B9003" s="58" t="s">
        <v>5805</v>
      </c>
    </row>
    <row r="9004" spans="1:2" x14ac:dyDescent="0.25">
      <c r="A9004" s="57">
        <v>42192208</v>
      </c>
      <c r="B9004" s="58" t="s">
        <v>12809</v>
      </c>
    </row>
    <row r="9005" spans="1:2" x14ac:dyDescent="0.25">
      <c r="A9005" s="57">
        <v>42192209</v>
      </c>
      <c r="B9005" s="58" t="s">
        <v>1679</v>
      </c>
    </row>
    <row r="9006" spans="1:2" x14ac:dyDescent="0.25">
      <c r="A9006" s="57">
        <v>42192210</v>
      </c>
      <c r="B9006" s="58" t="s">
        <v>15124</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9430</v>
      </c>
    </row>
    <row r="9011" spans="1:2" x14ac:dyDescent="0.25">
      <c r="A9011" s="57">
        <v>42192302</v>
      </c>
      <c r="B9011" s="58" t="s">
        <v>17919</v>
      </c>
    </row>
    <row r="9012" spans="1:2" x14ac:dyDescent="0.25">
      <c r="A9012" s="57">
        <v>42192303</v>
      </c>
      <c r="B9012" s="58" t="s">
        <v>6964</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18616</v>
      </c>
    </row>
    <row r="9017" spans="1:2" x14ac:dyDescent="0.25">
      <c r="A9017" s="57">
        <v>42192403</v>
      </c>
      <c r="B9017" s="58" t="s">
        <v>407</v>
      </c>
    </row>
    <row r="9018" spans="1:2" x14ac:dyDescent="0.25">
      <c r="A9018" s="57">
        <v>42192404</v>
      </c>
      <c r="B9018" s="58" t="s">
        <v>11923</v>
      </c>
    </row>
    <row r="9019" spans="1:2" x14ac:dyDescent="0.25">
      <c r="A9019" s="57">
        <v>42192405</v>
      </c>
      <c r="B9019" s="58" t="s">
        <v>17709</v>
      </c>
    </row>
    <row r="9020" spans="1:2" x14ac:dyDescent="0.25">
      <c r="A9020" s="57">
        <v>42192406</v>
      </c>
      <c r="B9020" s="58" t="s">
        <v>4268</v>
      </c>
    </row>
    <row r="9021" spans="1:2" x14ac:dyDescent="0.25">
      <c r="A9021" s="57">
        <v>42192501</v>
      </c>
      <c r="B9021" s="58" t="s">
        <v>15740</v>
      </c>
    </row>
    <row r="9022" spans="1:2" x14ac:dyDescent="0.25">
      <c r="A9022" s="57">
        <v>42192502</v>
      </c>
      <c r="B9022" s="58" t="s">
        <v>10503</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8424</v>
      </c>
    </row>
    <row r="9030" spans="1:2" x14ac:dyDescent="0.25">
      <c r="A9030" s="57">
        <v>42201503</v>
      </c>
      <c r="B9030" s="58" t="s">
        <v>6826</v>
      </c>
    </row>
    <row r="9031" spans="1:2" x14ac:dyDescent="0.25">
      <c r="A9031" s="57">
        <v>42201504</v>
      </c>
      <c r="B9031" s="58" t="s">
        <v>4837</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8721</v>
      </c>
    </row>
    <row r="9037" spans="1:2" x14ac:dyDescent="0.25">
      <c r="A9037" s="57">
        <v>42201510</v>
      </c>
      <c r="B9037" s="58" t="s">
        <v>15563</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5356</v>
      </c>
    </row>
    <row r="9044" spans="1:2" x14ac:dyDescent="0.25">
      <c r="A9044" s="57">
        <v>42201604</v>
      </c>
      <c r="B9044" s="58" t="s">
        <v>6540</v>
      </c>
    </row>
    <row r="9045" spans="1:2" x14ac:dyDescent="0.25">
      <c r="A9045" s="57">
        <v>42201605</v>
      </c>
      <c r="B9045" s="58" t="s">
        <v>11455</v>
      </c>
    </row>
    <row r="9046" spans="1:2" x14ac:dyDescent="0.25">
      <c r="A9046" s="57">
        <v>42201606</v>
      </c>
      <c r="B9046" s="58" t="s">
        <v>16770</v>
      </c>
    </row>
    <row r="9047" spans="1:2" x14ac:dyDescent="0.25">
      <c r="A9047" s="57">
        <v>42201607</v>
      </c>
      <c r="B9047" s="58" t="s">
        <v>9511</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11872</v>
      </c>
    </row>
    <row r="9052" spans="1:2" x14ac:dyDescent="0.25">
      <c r="A9052" s="57">
        <v>42201701</v>
      </c>
      <c r="B9052" s="58" t="s">
        <v>9524</v>
      </c>
    </row>
    <row r="9053" spans="1:2" x14ac:dyDescent="0.25">
      <c r="A9053" s="57">
        <v>42201702</v>
      </c>
      <c r="B9053" s="58" t="s">
        <v>1266</v>
      </c>
    </row>
    <row r="9054" spans="1:2" x14ac:dyDescent="0.25">
      <c r="A9054" s="57">
        <v>42201703</v>
      </c>
      <c r="B9054" s="58" t="s">
        <v>5618</v>
      </c>
    </row>
    <row r="9055" spans="1:2" x14ac:dyDescent="0.25">
      <c r="A9055" s="57">
        <v>42201704</v>
      </c>
      <c r="B9055" s="58" t="s">
        <v>8149</v>
      </c>
    </row>
    <row r="9056" spans="1:2" x14ac:dyDescent="0.25">
      <c r="A9056" s="57">
        <v>42201705</v>
      </c>
      <c r="B9056" s="58" t="s">
        <v>15843</v>
      </c>
    </row>
    <row r="9057" spans="1:2" x14ac:dyDescent="0.25">
      <c r="A9057" s="57">
        <v>42201706</v>
      </c>
      <c r="B9057" s="58" t="s">
        <v>2386</v>
      </c>
    </row>
    <row r="9058" spans="1:2" x14ac:dyDescent="0.25">
      <c r="A9058" s="57">
        <v>42201707</v>
      </c>
      <c r="B9058" s="58" t="s">
        <v>6040</v>
      </c>
    </row>
    <row r="9059" spans="1:2" x14ac:dyDescent="0.25">
      <c r="A9059" s="57">
        <v>42201708</v>
      </c>
      <c r="B9059" s="58" t="s">
        <v>10470</v>
      </c>
    </row>
    <row r="9060" spans="1:2" x14ac:dyDescent="0.25">
      <c r="A9060" s="57">
        <v>42201709</v>
      </c>
      <c r="B9060" s="58" t="s">
        <v>4822</v>
      </c>
    </row>
    <row r="9061" spans="1:2" x14ac:dyDescent="0.25">
      <c r="A9061" s="57">
        <v>42201710</v>
      </c>
      <c r="B9061" s="58" t="s">
        <v>8323</v>
      </c>
    </row>
    <row r="9062" spans="1:2" x14ac:dyDescent="0.25">
      <c r="A9062" s="57">
        <v>42201711</v>
      </c>
      <c r="B9062" s="58" t="s">
        <v>11631</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8863</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12419</v>
      </c>
    </row>
    <row r="9076" spans="1:2" x14ac:dyDescent="0.25">
      <c r="A9076" s="57">
        <v>42201806</v>
      </c>
      <c r="B9076" s="58" t="s">
        <v>9382</v>
      </c>
    </row>
    <row r="9077" spans="1:2" x14ac:dyDescent="0.25">
      <c r="A9077" s="57">
        <v>42201807</v>
      </c>
      <c r="B9077" s="58" t="s">
        <v>9138</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9164</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5548</v>
      </c>
    </row>
    <row r="9093" spans="1:2" x14ac:dyDescent="0.25">
      <c r="A9093" s="57">
        <v>42201823</v>
      </c>
      <c r="B9093" s="58" t="s">
        <v>17685</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8747</v>
      </c>
    </row>
    <row r="9098" spans="1:2" x14ac:dyDescent="0.25">
      <c r="A9098" s="57">
        <v>42201828</v>
      </c>
      <c r="B9098" s="58" t="s">
        <v>17760</v>
      </c>
    </row>
    <row r="9099" spans="1:2" x14ac:dyDescent="0.25">
      <c r="A9099" s="57">
        <v>42201829</v>
      </c>
      <c r="B9099" s="58" t="s">
        <v>10108</v>
      </c>
    </row>
    <row r="9100" spans="1:2" x14ac:dyDescent="0.25">
      <c r="A9100" s="57">
        <v>42201830</v>
      </c>
      <c r="B9100" s="58" t="s">
        <v>7565</v>
      </c>
    </row>
    <row r="9101" spans="1:2" x14ac:dyDescent="0.25">
      <c r="A9101" s="57">
        <v>42201831</v>
      </c>
      <c r="B9101" s="58" t="s">
        <v>11599</v>
      </c>
    </row>
    <row r="9102" spans="1:2" x14ac:dyDescent="0.25">
      <c r="A9102" s="57">
        <v>42201832</v>
      </c>
      <c r="B9102" s="58" t="s">
        <v>18476</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13364</v>
      </c>
    </row>
    <row r="9107" spans="1:2" x14ac:dyDescent="0.25">
      <c r="A9107" s="57">
        <v>42201837</v>
      </c>
      <c r="B9107" s="58" t="s">
        <v>13799</v>
      </c>
    </row>
    <row r="9108" spans="1:2" x14ac:dyDescent="0.25">
      <c r="A9108" s="57">
        <v>42201838</v>
      </c>
      <c r="B9108" s="58" t="s">
        <v>5675</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4664</v>
      </c>
    </row>
    <row r="9114" spans="1:2" x14ac:dyDescent="0.25">
      <c r="A9114" s="57">
        <v>42201903</v>
      </c>
      <c r="B9114" s="58" t="s">
        <v>11031</v>
      </c>
    </row>
    <row r="9115" spans="1:2" x14ac:dyDescent="0.25">
      <c r="A9115" s="57">
        <v>42201904</v>
      </c>
      <c r="B9115" s="58" t="s">
        <v>12534</v>
      </c>
    </row>
    <row r="9116" spans="1:2" x14ac:dyDescent="0.25">
      <c r="A9116" s="57">
        <v>42201905</v>
      </c>
      <c r="B9116" s="58" t="s">
        <v>7528</v>
      </c>
    </row>
    <row r="9117" spans="1:2" x14ac:dyDescent="0.25">
      <c r="A9117" s="57">
        <v>42201906</v>
      </c>
      <c r="B9117" s="58" t="s">
        <v>12811</v>
      </c>
    </row>
    <row r="9118" spans="1:2" x14ac:dyDescent="0.25">
      <c r="A9118" s="57">
        <v>42201907</v>
      </c>
      <c r="B9118" s="58" t="s">
        <v>3833</v>
      </c>
    </row>
    <row r="9119" spans="1:2" x14ac:dyDescent="0.25">
      <c r="A9119" s="57">
        <v>42201908</v>
      </c>
      <c r="B9119" s="58" t="s">
        <v>5580</v>
      </c>
    </row>
    <row r="9120" spans="1:2" x14ac:dyDescent="0.25">
      <c r="A9120" s="57">
        <v>42202001</v>
      </c>
      <c r="B9120" s="58" t="s">
        <v>7827</v>
      </c>
    </row>
    <row r="9121" spans="1:2" x14ac:dyDescent="0.25">
      <c r="A9121" s="57">
        <v>42202002</v>
      </c>
      <c r="B9121" s="58" t="s">
        <v>17440</v>
      </c>
    </row>
    <row r="9122" spans="1:2" x14ac:dyDescent="0.25">
      <c r="A9122" s="57">
        <v>42202003</v>
      </c>
      <c r="B9122" s="58" t="s">
        <v>4612</v>
      </c>
    </row>
    <row r="9123" spans="1:2" x14ac:dyDescent="0.25">
      <c r="A9123" s="57">
        <v>42202004</v>
      </c>
      <c r="B9123" s="58" t="s">
        <v>18749</v>
      </c>
    </row>
    <row r="9124" spans="1:2" x14ac:dyDescent="0.25">
      <c r="A9124" s="57">
        <v>42202005</v>
      </c>
      <c r="B9124" s="58" t="s">
        <v>16273</v>
      </c>
    </row>
    <row r="9125" spans="1:2" x14ac:dyDescent="0.25">
      <c r="A9125" s="57">
        <v>42202101</v>
      </c>
      <c r="B9125" s="58" t="s">
        <v>14053</v>
      </c>
    </row>
    <row r="9126" spans="1:2" x14ac:dyDescent="0.25">
      <c r="A9126" s="57">
        <v>42202102</v>
      </c>
      <c r="B9126" s="58" t="s">
        <v>10421</v>
      </c>
    </row>
    <row r="9127" spans="1:2" x14ac:dyDescent="0.25">
      <c r="A9127" s="57">
        <v>42202103</v>
      </c>
      <c r="B9127" s="58" t="s">
        <v>7964</v>
      </c>
    </row>
    <row r="9128" spans="1:2" x14ac:dyDescent="0.25">
      <c r="A9128" s="57">
        <v>42202104</v>
      </c>
      <c r="B9128" s="58" t="s">
        <v>10175</v>
      </c>
    </row>
    <row r="9129" spans="1:2" x14ac:dyDescent="0.25">
      <c r="A9129" s="57">
        <v>42202105</v>
      </c>
      <c r="B9129" s="58" t="s">
        <v>7989</v>
      </c>
    </row>
    <row r="9130" spans="1:2" x14ac:dyDescent="0.25">
      <c r="A9130" s="57">
        <v>42202201</v>
      </c>
      <c r="B9130" s="58" t="s">
        <v>4262</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11856</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7512</v>
      </c>
    </row>
    <row r="9141" spans="1:2" x14ac:dyDescent="0.25">
      <c r="A9141" s="57">
        <v>42202702</v>
      </c>
      <c r="B9141" s="58" t="s">
        <v>18552</v>
      </c>
    </row>
    <row r="9142" spans="1:2" x14ac:dyDescent="0.25">
      <c r="A9142" s="57">
        <v>42202703</v>
      </c>
      <c r="B9142" s="58" t="s">
        <v>9891</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15628</v>
      </c>
    </row>
    <row r="9148" spans="1:2" x14ac:dyDescent="0.25">
      <c r="A9148" s="57">
        <v>42203101</v>
      </c>
      <c r="B9148" s="58" t="s">
        <v>8982</v>
      </c>
    </row>
    <row r="9149" spans="1:2" x14ac:dyDescent="0.25">
      <c r="A9149" s="57">
        <v>42203201</v>
      </c>
      <c r="B9149" s="58" t="s">
        <v>9641</v>
      </c>
    </row>
    <row r="9150" spans="1:2" x14ac:dyDescent="0.25">
      <c r="A9150" s="57">
        <v>42203202</v>
      </c>
      <c r="B9150" s="58" t="s">
        <v>12204</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8217</v>
      </c>
    </row>
    <row r="9155" spans="1:2" x14ac:dyDescent="0.25">
      <c r="A9155" s="57">
        <v>42203402</v>
      </c>
      <c r="B9155" s="58" t="s">
        <v>8205</v>
      </c>
    </row>
    <row r="9156" spans="1:2" x14ac:dyDescent="0.25">
      <c r="A9156" s="57">
        <v>42203403</v>
      </c>
      <c r="B9156" s="58" t="s">
        <v>10694</v>
      </c>
    </row>
    <row r="9157" spans="1:2" x14ac:dyDescent="0.25">
      <c r="A9157" s="57">
        <v>42203404</v>
      </c>
      <c r="B9157" s="58" t="s">
        <v>6112</v>
      </c>
    </row>
    <row r="9158" spans="1:2" x14ac:dyDescent="0.25">
      <c r="A9158" s="57">
        <v>42203405</v>
      </c>
      <c r="B9158" s="58" t="s">
        <v>14751</v>
      </c>
    </row>
    <row r="9159" spans="1:2" x14ac:dyDescent="0.25">
      <c r="A9159" s="57">
        <v>42203406</v>
      </c>
      <c r="B9159" s="58" t="s">
        <v>13244</v>
      </c>
    </row>
    <row r="9160" spans="1:2" x14ac:dyDescent="0.25">
      <c r="A9160" s="57">
        <v>42203407</v>
      </c>
      <c r="B9160" s="58" t="s">
        <v>8469</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17775</v>
      </c>
    </row>
    <row r="9165" spans="1:2" x14ac:dyDescent="0.25">
      <c r="A9165" s="57">
        <v>42203412</v>
      </c>
      <c r="B9165" s="58" t="s">
        <v>8702</v>
      </c>
    </row>
    <row r="9166" spans="1:2" x14ac:dyDescent="0.25">
      <c r="A9166" s="57">
        <v>42203501</v>
      </c>
      <c r="B9166" s="58" t="s">
        <v>12123</v>
      </c>
    </row>
    <row r="9167" spans="1:2" x14ac:dyDescent="0.25">
      <c r="A9167" s="57">
        <v>42203502</v>
      </c>
      <c r="B9167" s="58" t="s">
        <v>9111</v>
      </c>
    </row>
    <row r="9168" spans="1:2" x14ac:dyDescent="0.25">
      <c r="A9168" s="57">
        <v>42203503</v>
      </c>
      <c r="B9168" s="58" t="s">
        <v>13595</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6928</v>
      </c>
    </row>
    <row r="9184" spans="1:2" x14ac:dyDescent="0.25">
      <c r="A9184" s="57">
        <v>42203710</v>
      </c>
      <c r="B9184" s="58" t="s">
        <v>9348</v>
      </c>
    </row>
    <row r="9185" spans="1:2" x14ac:dyDescent="0.25">
      <c r="A9185" s="57">
        <v>42203801</v>
      </c>
      <c r="B9185" s="58" t="s">
        <v>3051</v>
      </c>
    </row>
    <row r="9186" spans="1:2" x14ac:dyDescent="0.25">
      <c r="A9186" s="57">
        <v>42203802</v>
      </c>
      <c r="B9186" s="58" t="s">
        <v>11758</v>
      </c>
    </row>
    <row r="9187" spans="1:2" x14ac:dyDescent="0.25">
      <c r="A9187" s="57">
        <v>42203803</v>
      </c>
      <c r="B9187" s="58" t="s">
        <v>13646</v>
      </c>
    </row>
    <row r="9188" spans="1:2" x14ac:dyDescent="0.25">
      <c r="A9188" s="57">
        <v>42203901</v>
      </c>
      <c r="B9188" s="58" t="s">
        <v>3998</v>
      </c>
    </row>
    <row r="9189" spans="1:2" x14ac:dyDescent="0.25">
      <c r="A9189" s="57">
        <v>42203902</v>
      </c>
      <c r="B9189" s="58" t="s">
        <v>8956</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17051</v>
      </c>
    </row>
    <row r="9199" spans="1:2" x14ac:dyDescent="0.25">
      <c r="A9199" s="57">
        <v>42211502</v>
      </c>
      <c r="B9199" s="58" t="s">
        <v>5786</v>
      </c>
    </row>
    <row r="9200" spans="1:2" x14ac:dyDescent="0.25">
      <c r="A9200" s="57">
        <v>42211503</v>
      </c>
      <c r="B9200" s="58" t="s">
        <v>11982</v>
      </c>
    </row>
    <row r="9201" spans="1:2" x14ac:dyDescent="0.25">
      <c r="A9201" s="57">
        <v>42211504</v>
      </c>
      <c r="B9201" s="58" t="s">
        <v>1362</v>
      </c>
    </row>
    <row r="9202" spans="1:2" x14ac:dyDescent="0.25">
      <c r="A9202" s="57">
        <v>42211505</v>
      </c>
      <c r="B9202" s="58" t="s">
        <v>9071</v>
      </c>
    </row>
    <row r="9203" spans="1:2" x14ac:dyDescent="0.25">
      <c r="A9203" s="57">
        <v>42211506</v>
      </c>
      <c r="B9203" s="58" t="s">
        <v>15611</v>
      </c>
    </row>
    <row r="9204" spans="1:2" x14ac:dyDescent="0.25">
      <c r="A9204" s="57">
        <v>42211507</v>
      </c>
      <c r="B9204" s="58" t="s">
        <v>11785</v>
      </c>
    </row>
    <row r="9205" spans="1:2" x14ac:dyDescent="0.25">
      <c r="A9205" s="57">
        <v>42211508</v>
      </c>
      <c r="B9205" s="58" t="s">
        <v>18020</v>
      </c>
    </row>
    <row r="9206" spans="1:2" x14ac:dyDescent="0.25">
      <c r="A9206" s="57">
        <v>42211509</v>
      </c>
      <c r="B9206" s="58" t="s">
        <v>4959</v>
      </c>
    </row>
    <row r="9207" spans="1:2" x14ac:dyDescent="0.25">
      <c r="A9207" s="57">
        <v>42211601</v>
      </c>
      <c r="B9207" s="58" t="s">
        <v>14074</v>
      </c>
    </row>
    <row r="9208" spans="1:2" x14ac:dyDescent="0.25">
      <c r="A9208" s="57">
        <v>42211602</v>
      </c>
      <c r="B9208" s="58" t="s">
        <v>3243</v>
      </c>
    </row>
    <row r="9209" spans="1:2" x14ac:dyDescent="0.25">
      <c r="A9209" s="57">
        <v>42211603</v>
      </c>
      <c r="B9209" s="58" t="s">
        <v>15106</v>
      </c>
    </row>
    <row r="9210" spans="1:2" x14ac:dyDescent="0.25">
      <c r="A9210" s="57">
        <v>42211604</v>
      </c>
      <c r="B9210" s="58" t="s">
        <v>17373</v>
      </c>
    </row>
    <row r="9211" spans="1:2" x14ac:dyDescent="0.25">
      <c r="A9211" s="57">
        <v>42211605</v>
      </c>
      <c r="B9211" s="58" t="s">
        <v>10484</v>
      </c>
    </row>
    <row r="9212" spans="1:2" x14ac:dyDescent="0.25">
      <c r="A9212" s="57">
        <v>42211606</v>
      </c>
      <c r="B9212" s="58" t="s">
        <v>14589</v>
      </c>
    </row>
    <row r="9213" spans="1:2" x14ac:dyDescent="0.25">
      <c r="A9213" s="57">
        <v>42211607</v>
      </c>
      <c r="B9213" s="58" t="s">
        <v>10676</v>
      </c>
    </row>
    <row r="9214" spans="1:2" x14ac:dyDescent="0.25">
      <c r="A9214" s="57">
        <v>42211608</v>
      </c>
      <c r="B9214" s="58" t="s">
        <v>13565</v>
      </c>
    </row>
    <row r="9215" spans="1:2" x14ac:dyDescent="0.25">
      <c r="A9215" s="57">
        <v>42211609</v>
      </c>
      <c r="B9215" s="58" t="s">
        <v>9426</v>
      </c>
    </row>
    <row r="9216" spans="1:2" x14ac:dyDescent="0.25">
      <c r="A9216" s="57">
        <v>42211610</v>
      </c>
      <c r="B9216" s="58" t="s">
        <v>14995</v>
      </c>
    </row>
    <row r="9217" spans="1:2" x14ac:dyDescent="0.25">
      <c r="A9217" s="57">
        <v>42211611</v>
      </c>
      <c r="B9217" s="58" t="s">
        <v>4291</v>
      </c>
    </row>
    <row r="9218" spans="1:2" x14ac:dyDescent="0.25">
      <c r="A9218" s="57">
        <v>42211612</v>
      </c>
      <c r="B9218" s="58" t="s">
        <v>12720</v>
      </c>
    </row>
    <row r="9219" spans="1:2" x14ac:dyDescent="0.25">
      <c r="A9219" s="57">
        <v>42211613</v>
      </c>
      <c r="B9219" s="58" t="s">
        <v>5552</v>
      </c>
    </row>
    <row r="9220" spans="1:2" x14ac:dyDescent="0.25">
      <c r="A9220" s="57">
        <v>42211614</v>
      </c>
      <c r="B9220" s="58" t="s">
        <v>13346</v>
      </c>
    </row>
    <row r="9221" spans="1:2" x14ac:dyDescent="0.25">
      <c r="A9221" s="57">
        <v>42211615</v>
      </c>
      <c r="B9221" s="58" t="s">
        <v>7361</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4582</v>
      </c>
    </row>
    <row r="9229" spans="1:2" x14ac:dyDescent="0.25">
      <c r="A9229" s="57">
        <v>42211705</v>
      </c>
      <c r="B9229" s="58" t="s">
        <v>4897</v>
      </c>
    </row>
    <row r="9230" spans="1:2" x14ac:dyDescent="0.25">
      <c r="A9230" s="57">
        <v>42211706</v>
      </c>
      <c r="B9230" s="58" t="s">
        <v>16199</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15098</v>
      </c>
    </row>
    <row r="9235" spans="1:2" x14ac:dyDescent="0.25">
      <c r="A9235" s="57">
        <v>42211711</v>
      </c>
      <c r="B9235" s="58" t="s">
        <v>5182</v>
      </c>
    </row>
    <row r="9236" spans="1:2" x14ac:dyDescent="0.25">
      <c r="A9236" s="57">
        <v>42211712</v>
      </c>
      <c r="B9236" s="58" t="s">
        <v>14847</v>
      </c>
    </row>
    <row r="9237" spans="1:2" x14ac:dyDescent="0.25">
      <c r="A9237" s="57">
        <v>42211801</v>
      </c>
      <c r="B9237" s="58" t="s">
        <v>2612</v>
      </c>
    </row>
    <row r="9238" spans="1:2" x14ac:dyDescent="0.25">
      <c r="A9238" s="57">
        <v>42211802</v>
      </c>
      <c r="B9238" s="58" t="s">
        <v>419</v>
      </c>
    </row>
    <row r="9239" spans="1:2" x14ac:dyDescent="0.25">
      <c r="A9239" s="57">
        <v>42211803</v>
      </c>
      <c r="B9239" s="58" t="s">
        <v>4927</v>
      </c>
    </row>
    <row r="9240" spans="1:2" x14ac:dyDescent="0.25">
      <c r="A9240" s="57">
        <v>42211804</v>
      </c>
      <c r="B9240" s="58" t="s">
        <v>12596</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5241</v>
      </c>
    </row>
    <row r="9246" spans="1:2" x14ac:dyDescent="0.25">
      <c r="A9246" s="57">
        <v>42211810</v>
      </c>
      <c r="B9246" s="58" t="s">
        <v>18051</v>
      </c>
    </row>
    <row r="9247" spans="1:2" x14ac:dyDescent="0.25">
      <c r="A9247" s="57">
        <v>42211811</v>
      </c>
      <c r="B9247" s="58" t="s">
        <v>14788</v>
      </c>
    </row>
    <row r="9248" spans="1:2" x14ac:dyDescent="0.25">
      <c r="A9248" s="57">
        <v>42211812</v>
      </c>
      <c r="B9248" s="58" t="s">
        <v>7756</v>
      </c>
    </row>
    <row r="9249" spans="1:2" x14ac:dyDescent="0.25">
      <c r="A9249" s="57">
        <v>42211813</v>
      </c>
      <c r="B9249" s="58" t="s">
        <v>12077</v>
      </c>
    </row>
    <row r="9250" spans="1:2" x14ac:dyDescent="0.25">
      <c r="A9250" s="57">
        <v>42211901</v>
      </c>
      <c r="B9250" s="58" t="s">
        <v>16981</v>
      </c>
    </row>
    <row r="9251" spans="1:2" x14ac:dyDescent="0.25">
      <c r="A9251" s="57">
        <v>42211902</v>
      </c>
      <c r="B9251" s="58" t="s">
        <v>8511</v>
      </c>
    </row>
    <row r="9252" spans="1:2" x14ac:dyDescent="0.25">
      <c r="A9252" s="57">
        <v>42211903</v>
      </c>
      <c r="B9252" s="58" t="s">
        <v>5703</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9072</v>
      </c>
    </row>
    <row r="9257" spans="1:2" x14ac:dyDescent="0.25">
      <c r="A9257" s="57">
        <v>42211908</v>
      </c>
      <c r="B9257" s="58" t="s">
        <v>16135</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16336</v>
      </c>
    </row>
    <row r="9264" spans="1:2" x14ac:dyDescent="0.25">
      <c r="A9264" s="57">
        <v>42211915</v>
      </c>
      <c r="B9264" s="58" t="s">
        <v>5245</v>
      </c>
    </row>
    <row r="9265" spans="1:2" x14ac:dyDescent="0.25">
      <c r="A9265" s="57">
        <v>42211916</v>
      </c>
      <c r="B9265" s="58" t="s">
        <v>10681</v>
      </c>
    </row>
    <row r="9266" spans="1:2" x14ac:dyDescent="0.25">
      <c r="A9266" s="57">
        <v>42211917</v>
      </c>
      <c r="B9266" s="58" t="s">
        <v>3183</v>
      </c>
    </row>
    <row r="9267" spans="1:2" x14ac:dyDescent="0.25">
      <c r="A9267" s="57">
        <v>42211918</v>
      </c>
      <c r="B9267" s="58" t="s">
        <v>15176</v>
      </c>
    </row>
    <row r="9268" spans="1:2" x14ac:dyDescent="0.25">
      <c r="A9268" s="57">
        <v>42212001</v>
      </c>
      <c r="B9268" s="58" t="s">
        <v>5187</v>
      </c>
    </row>
    <row r="9269" spans="1:2" x14ac:dyDescent="0.25">
      <c r="A9269" s="57">
        <v>42212002</v>
      </c>
      <c r="B9269" s="58" t="s">
        <v>11475</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8345</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15377</v>
      </c>
    </row>
    <row r="9282" spans="1:2" x14ac:dyDescent="0.25">
      <c r="A9282" s="57">
        <v>42212108</v>
      </c>
      <c r="B9282" s="58" t="s">
        <v>13152</v>
      </c>
    </row>
    <row r="9283" spans="1:2" x14ac:dyDescent="0.25">
      <c r="A9283" s="57">
        <v>42212109</v>
      </c>
      <c r="B9283" s="58" t="s">
        <v>15301</v>
      </c>
    </row>
    <row r="9284" spans="1:2" x14ac:dyDescent="0.25">
      <c r="A9284" s="57">
        <v>42212110</v>
      </c>
      <c r="B9284" s="58" t="s">
        <v>10062</v>
      </c>
    </row>
    <row r="9285" spans="1:2" x14ac:dyDescent="0.25">
      <c r="A9285" s="57">
        <v>42212111</v>
      </c>
      <c r="B9285" s="58" t="s">
        <v>17213</v>
      </c>
    </row>
    <row r="9286" spans="1:2" x14ac:dyDescent="0.25">
      <c r="A9286" s="57">
        <v>42212112</v>
      </c>
      <c r="B9286" s="58" t="s">
        <v>12227</v>
      </c>
    </row>
    <row r="9287" spans="1:2" x14ac:dyDescent="0.25">
      <c r="A9287" s="57">
        <v>42212113</v>
      </c>
      <c r="B9287" s="58" t="s">
        <v>7587</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8211</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7998</v>
      </c>
    </row>
    <row r="9296" spans="1:2" x14ac:dyDescent="0.25">
      <c r="A9296" s="57">
        <v>42221501</v>
      </c>
      <c r="B9296" s="58" t="s">
        <v>16521</v>
      </c>
    </row>
    <row r="9297" spans="1:2" x14ac:dyDescent="0.25">
      <c r="A9297" s="57">
        <v>42221502</v>
      </c>
      <c r="B9297" s="58" t="s">
        <v>5846</v>
      </c>
    </row>
    <row r="9298" spans="1:2" x14ac:dyDescent="0.25">
      <c r="A9298" s="57">
        <v>42221503</v>
      </c>
      <c r="B9298" s="58" t="s">
        <v>15125</v>
      </c>
    </row>
    <row r="9299" spans="1:2" x14ac:dyDescent="0.25">
      <c r="A9299" s="57">
        <v>42221504</v>
      </c>
      <c r="B9299" s="58" t="s">
        <v>7359</v>
      </c>
    </row>
    <row r="9300" spans="1:2" x14ac:dyDescent="0.25">
      <c r="A9300" s="57">
        <v>42221505</v>
      </c>
      <c r="B9300" s="58" t="s">
        <v>1100</v>
      </c>
    </row>
    <row r="9301" spans="1:2" x14ac:dyDescent="0.25">
      <c r="A9301" s="57">
        <v>42221506</v>
      </c>
      <c r="B9301" s="58" t="s">
        <v>16119</v>
      </c>
    </row>
    <row r="9302" spans="1:2" x14ac:dyDescent="0.25">
      <c r="A9302" s="57">
        <v>42221507</v>
      </c>
      <c r="B9302" s="58" t="s">
        <v>5997</v>
      </c>
    </row>
    <row r="9303" spans="1:2" x14ac:dyDescent="0.25">
      <c r="A9303" s="57">
        <v>42221508</v>
      </c>
      <c r="B9303" s="58" t="s">
        <v>13106</v>
      </c>
    </row>
    <row r="9304" spans="1:2" x14ac:dyDescent="0.25">
      <c r="A9304" s="57">
        <v>42221509</v>
      </c>
      <c r="B9304" s="58" t="s">
        <v>8554</v>
      </c>
    </row>
    <row r="9305" spans="1:2" x14ac:dyDescent="0.25">
      <c r="A9305" s="57">
        <v>42221512</v>
      </c>
      <c r="B9305" s="58" t="s">
        <v>6354</v>
      </c>
    </row>
    <row r="9306" spans="1:2" x14ac:dyDescent="0.25">
      <c r="A9306" s="57">
        <v>42221513</v>
      </c>
      <c r="B9306" s="58" t="s">
        <v>16532</v>
      </c>
    </row>
    <row r="9307" spans="1:2" x14ac:dyDescent="0.25">
      <c r="A9307" s="57">
        <v>42221601</v>
      </c>
      <c r="B9307" s="58" t="s">
        <v>9152</v>
      </c>
    </row>
    <row r="9308" spans="1:2" x14ac:dyDescent="0.25">
      <c r="A9308" s="57">
        <v>42221602</v>
      </c>
      <c r="B9308" s="58" t="s">
        <v>7853</v>
      </c>
    </row>
    <row r="9309" spans="1:2" x14ac:dyDescent="0.25">
      <c r="A9309" s="57">
        <v>42221603</v>
      </c>
      <c r="B9309" s="58" t="s">
        <v>17091</v>
      </c>
    </row>
    <row r="9310" spans="1:2" x14ac:dyDescent="0.25">
      <c r="A9310" s="57">
        <v>42221604</v>
      </c>
      <c r="B9310" s="58" t="s">
        <v>4741</v>
      </c>
    </row>
    <row r="9311" spans="1:2" x14ac:dyDescent="0.25">
      <c r="A9311" s="57">
        <v>42221605</v>
      </c>
      <c r="B9311" s="58" t="s">
        <v>15321</v>
      </c>
    </row>
    <row r="9312" spans="1:2" x14ac:dyDescent="0.25">
      <c r="A9312" s="57">
        <v>42221606</v>
      </c>
      <c r="B9312" s="58" t="s">
        <v>14565</v>
      </c>
    </row>
    <row r="9313" spans="1:2" x14ac:dyDescent="0.25">
      <c r="A9313" s="57">
        <v>42221607</v>
      </c>
      <c r="B9313" s="58" t="s">
        <v>3113</v>
      </c>
    </row>
    <row r="9314" spans="1:2" x14ac:dyDescent="0.25">
      <c r="A9314" s="57">
        <v>42221608</v>
      </c>
      <c r="B9314" s="58" t="s">
        <v>8178</v>
      </c>
    </row>
    <row r="9315" spans="1:2" x14ac:dyDescent="0.25">
      <c r="A9315" s="57">
        <v>42221609</v>
      </c>
      <c r="B9315" s="58" t="s">
        <v>17940</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10236</v>
      </c>
    </row>
    <row r="9322" spans="1:2" x14ac:dyDescent="0.25">
      <c r="A9322" s="57">
        <v>42221616</v>
      </c>
      <c r="B9322" s="58" t="s">
        <v>8328</v>
      </c>
    </row>
    <row r="9323" spans="1:2" x14ac:dyDescent="0.25">
      <c r="A9323" s="57">
        <v>42221617</v>
      </c>
      <c r="B9323" s="58" t="s">
        <v>9584</v>
      </c>
    </row>
    <row r="9324" spans="1:2" x14ac:dyDescent="0.25">
      <c r="A9324" s="57">
        <v>42221618</v>
      </c>
      <c r="B9324" s="58" t="s">
        <v>10097</v>
      </c>
    </row>
    <row r="9325" spans="1:2" x14ac:dyDescent="0.25">
      <c r="A9325" s="57">
        <v>42221701</v>
      </c>
      <c r="B9325" s="58" t="s">
        <v>5020</v>
      </c>
    </row>
    <row r="9326" spans="1:2" x14ac:dyDescent="0.25">
      <c r="A9326" s="57">
        <v>42221702</v>
      </c>
      <c r="B9326" s="58" t="s">
        <v>7855</v>
      </c>
    </row>
    <row r="9327" spans="1:2" x14ac:dyDescent="0.25">
      <c r="A9327" s="57">
        <v>42221703</v>
      </c>
      <c r="B9327" s="58" t="s">
        <v>4679</v>
      </c>
    </row>
    <row r="9328" spans="1:2" x14ac:dyDescent="0.25">
      <c r="A9328" s="57">
        <v>42221704</v>
      </c>
      <c r="B9328" s="58" t="s">
        <v>10810</v>
      </c>
    </row>
    <row r="9329" spans="1:2" x14ac:dyDescent="0.25">
      <c r="A9329" s="57">
        <v>42221705</v>
      </c>
      <c r="B9329" s="58" t="s">
        <v>9659</v>
      </c>
    </row>
    <row r="9330" spans="1:2" x14ac:dyDescent="0.25">
      <c r="A9330" s="57">
        <v>42221706</v>
      </c>
      <c r="B9330" s="58" t="s">
        <v>17311</v>
      </c>
    </row>
    <row r="9331" spans="1:2" x14ac:dyDescent="0.25">
      <c r="A9331" s="57">
        <v>42221707</v>
      </c>
      <c r="B9331" s="58" t="s">
        <v>13787</v>
      </c>
    </row>
    <row r="9332" spans="1:2" x14ac:dyDescent="0.25">
      <c r="A9332" s="57">
        <v>42221801</v>
      </c>
      <c r="B9332" s="58" t="s">
        <v>11346</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14293</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16002</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4945</v>
      </c>
    </row>
    <row r="9346" spans="1:2" x14ac:dyDescent="0.25">
      <c r="A9346" s="57">
        <v>42222101</v>
      </c>
      <c r="B9346" s="58" t="s">
        <v>7736</v>
      </c>
    </row>
    <row r="9347" spans="1:2" x14ac:dyDescent="0.25">
      <c r="A9347" s="57">
        <v>42222102</v>
      </c>
      <c r="B9347" s="58" t="s">
        <v>4798</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17665</v>
      </c>
    </row>
    <row r="9356" spans="1:2" x14ac:dyDescent="0.25">
      <c r="A9356" s="57">
        <v>42222305</v>
      </c>
      <c r="B9356" s="58" t="s">
        <v>11125</v>
      </c>
    </row>
    <row r="9357" spans="1:2" x14ac:dyDescent="0.25">
      <c r="A9357" s="57">
        <v>42222306</v>
      </c>
      <c r="B9357" s="58" t="s">
        <v>8501</v>
      </c>
    </row>
    <row r="9358" spans="1:2" x14ac:dyDescent="0.25">
      <c r="A9358" s="57">
        <v>42222307</v>
      </c>
      <c r="B9358" s="58" t="s">
        <v>10366</v>
      </c>
    </row>
    <row r="9359" spans="1:2" x14ac:dyDescent="0.25">
      <c r="A9359" s="57">
        <v>42222308</v>
      </c>
      <c r="B9359" s="58" t="s">
        <v>18142</v>
      </c>
    </row>
    <row r="9360" spans="1:2" x14ac:dyDescent="0.25">
      <c r="A9360" s="57">
        <v>42222309</v>
      </c>
      <c r="B9360" s="58" t="s">
        <v>8624</v>
      </c>
    </row>
    <row r="9361" spans="1:2" x14ac:dyDescent="0.25">
      <c r="A9361" s="57">
        <v>42231501</v>
      </c>
      <c r="B9361" s="58" t="s">
        <v>18027</v>
      </c>
    </row>
    <row r="9362" spans="1:2" x14ac:dyDescent="0.25">
      <c r="A9362" s="57">
        <v>42231502</v>
      </c>
      <c r="B9362" s="58" t="s">
        <v>8695</v>
      </c>
    </row>
    <row r="9363" spans="1:2" x14ac:dyDescent="0.25">
      <c r="A9363" s="57">
        <v>42231503</v>
      </c>
      <c r="B9363" s="58" t="s">
        <v>1717</v>
      </c>
    </row>
    <row r="9364" spans="1:2" x14ac:dyDescent="0.25">
      <c r="A9364" s="57">
        <v>42231504</v>
      </c>
      <c r="B9364" s="58" t="s">
        <v>13104</v>
      </c>
    </row>
    <row r="9365" spans="1:2" x14ac:dyDescent="0.25">
      <c r="A9365" s="57">
        <v>42231505</v>
      </c>
      <c r="B9365" s="58" t="s">
        <v>17271</v>
      </c>
    </row>
    <row r="9366" spans="1:2" x14ac:dyDescent="0.25">
      <c r="A9366" s="57">
        <v>42231506</v>
      </c>
      <c r="B9366" s="58" t="s">
        <v>10530</v>
      </c>
    </row>
    <row r="9367" spans="1:2" x14ac:dyDescent="0.25">
      <c r="A9367" s="57">
        <v>42231507</v>
      </c>
      <c r="B9367" s="58" t="s">
        <v>17393</v>
      </c>
    </row>
    <row r="9368" spans="1:2" x14ac:dyDescent="0.25">
      <c r="A9368" s="57">
        <v>42231508</v>
      </c>
      <c r="B9368" s="58" t="s">
        <v>9694</v>
      </c>
    </row>
    <row r="9369" spans="1:2" x14ac:dyDescent="0.25">
      <c r="A9369" s="57">
        <v>42231509</v>
      </c>
      <c r="B9369" s="58" t="s">
        <v>2919</v>
      </c>
    </row>
    <row r="9370" spans="1:2" x14ac:dyDescent="0.25">
      <c r="A9370" s="57">
        <v>42231510</v>
      </c>
      <c r="B9370" s="58" t="s">
        <v>7908</v>
      </c>
    </row>
    <row r="9371" spans="1:2" x14ac:dyDescent="0.25">
      <c r="A9371" s="57">
        <v>42231601</v>
      </c>
      <c r="B9371" s="58" t="s">
        <v>4845</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7433</v>
      </c>
    </row>
    <row r="9385" spans="1:2" x14ac:dyDescent="0.25">
      <c r="A9385" s="57">
        <v>42231802</v>
      </c>
      <c r="B9385" s="58" t="s">
        <v>7859</v>
      </c>
    </row>
    <row r="9386" spans="1:2" x14ac:dyDescent="0.25">
      <c r="A9386" s="57">
        <v>42231803</v>
      </c>
      <c r="B9386" s="58" t="s">
        <v>10004</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8089</v>
      </c>
    </row>
    <row r="9391" spans="1:2" x14ac:dyDescent="0.25">
      <c r="A9391" s="57">
        <v>42231901</v>
      </c>
      <c r="B9391" s="58" t="s">
        <v>9368</v>
      </c>
    </row>
    <row r="9392" spans="1:2" x14ac:dyDescent="0.25">
      <c r="A9392" s="57">
        <v>42231902</v>
      </c>
      <c r="B9392" s="58" t="s">
        <v>6253</v>
      </c>
    </row>
    <row r="9393" spans="1:2" x14ac:dyDescent="0.25">
      <c r="A9393" s="57">
        <v>42231903</v>
      </c>
      <c r="B9393" s="58" t="s">
        <v>10779</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9571</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5008</v>
      </c>
    </row>
    <row r="9402" spans="1:2" x14ac:dyDescent="0.25">
      <c r="A9402" s="57">
        <v>42241506</v>
      </c>
      <c r="B9402" s="58" t="s">
        <v>6162</v>
      </c>
    </row>
    <row r="9403" spans="1:2" x14ac:dyDescent="0.25">
      <c r="A9403" s="57">
        <v>42241507</v>
      </c>
      <c r="B9403" s="58" t="s">
        <v>17796</v>
      </c>
    </row>
    <row r="9404" spans="1:2" x14ac:dyDescent="0.25">
      <c r="A9404" s="57">
        <v>42241509</v>
      </c>
      <c r="B9404" s="58" t="s">
        <v>6728</v>
      </c>
    </row>
    <row r="9405" spans="1:2" x14ac:dyDescent="0.25">
      <c r="A9405" s="57">
        <v>42241510</v>
      </c>
      <c r="B9405" s="58" t="s">
        <v>7291</v>
      </c>
    </row>
    <row r="9406" spans="1:2" x14ac:dyDescent="0.25">
      <c r="A9406" s="57">
        <v>42241511</v>
      </c>
      <c r="B9406" s="58" t="s">
        <v>11477</v>
      </c>
    </row>
    <row r="9407" spans="1:2" x14ac:dyDescent="0.25">
      <c r="A9407" s="57">
        <v>42241512</v>
      </c>
      <c r="B9407" s="58" t="s">
        <v>15054</v>
      </c>
    </row>
    <row r="9408" spans="1:2" x14ac:dyDescent="0.25">
      <c r="A9408" s="57">
        <v>42241513</v>
      </c>
      <c r="B9408" s="58" t="s">
        <v>4218</v>
      </c>
    </row>
    <row r="9409" spans="1:2" x14ac:dyDescent="0.25">
      <c r="A9409" s="57">
        <v>42241514</v>
      </c>
      <c r="B9409" s="58" t="s">
        <v>16639</v>
      </c>
    </row>
    <row r="9410" spans="1:2" x14ac:dyDescent="0.25">
      <c r="A9410" s="57">
        <v>42241515</v>
      </c>
      <c r="B9410" s="58" t="s">
        <v>17241</v>
      </c>
    </row>
    <row r="9411" spans="1:2" x14ac:dyDescent="0.25">
      <c r="A9411" s="57">
        <v>42241601</v>
      </c>
      <c r="B9411" s="58" t="s">
        <v>8817</v>
      </c>
    </row>
    <row r="9412" spans="1:2" x14ac:dyDescent="0.25">
      <c r="A9412" s="57">
        <v>42241602</v>
      </c>
      <c r="B9412" s="58" t="s">
        <v>6666</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14518</v>
      </c>
    </row>
    <row r="9424" spans="1:2" x14ac:dyDescent="0.25">
      <c r="A9424" s="57">
        <v>42241708</v>
      </c>
      <c r="B9424" s="58" t="s">
        <v>15371</v>
      </c>
    </row>
    <row r="9425" spans="1:2" x14ac:dyDescent="0.25">
      <c r="A9425" s="57">
        <v>42241801</v>
      </c>
      <c r="B9425" s="58" t="s">
        <v>5753</v>
      </c>
    </row>
    <row r="9426" spans="1:2" x14ac:dyDescent="0.25">
      <c r="A9426" s="57">
        <v>42241802</v>
      </c>
      <c r="B9426" s="58" t="s">
        <v>16502</v>
      </c>
    </row>
    <row r="9427" spans="1:2" x14ac:dyDescent="0.25">
      <c r="A9427" s="57">
        <v>42241803</v>
      </c>
      <c r="B9427" s="58" t="s">
        <v>3148</v>
      </c>
    </row>
    <row r="9428" spans="1:2" x14ac:dyDescent="0.25">
      <c r="A9428" s="57">
        <v>42241804</v>
      </c>
      <c r="B9428" s="58" t="s">
        <v>8546</v>
      </c>
    </row>
    <row r="9429" spans="1:2" x14ac:dyDescent="0.25">
      <c r="A9429" s="57">
        <v>42241805</v>
      </c>
      <c r="B9429" s="58" t="s">
        <v>9695</v>
      </c>
    </row>
    <row r="9430" spans="1:2" x14ac:dyDescent="0.25">
      <c r="A9430" s="57">
        <v>42241806</v>
      </c>
      <c r="B9430" s="58" t="s">
        <v>18779</v>
      </c>
    </row>
    <row r="9431" spans="1:2" x14ac:dyDescent="0.25">
      <c r="A9431" s="57">
        <v>42241807</v>
      </c>
      <c r="B9431" s="58" t="s">
        <v>11871</v>
      </c>
    </row>
    <row r="9432" spans="1:2" x14ac:dyDescent="0.25">
      <c r="A9432" s="57">
        <v>42241808</v>
      </c>
      <c r="B9432" s="58" t="s">
        <v>8384</v>
      </c>
    </row>
    <row r="9433" spans="1:2" x14ac:dyDescent="0.25">
      <c r="A9433" s="57">
        <v>42241809</v>
      </c>
      <c r="B9433" s="58" t="s">
        <v>8216</v>
      </c>
    </row>
    <row r="9434" spans="1:2" x14ac:dyDescent="0.25">
      <c r="A9434" s="57">
        <v>42241810</v>
      </c>
      <c r="B9434" s="58" t="s">
        <v>10636</v>
      </c>
    </row>
    <row r="9435" spans="1:2" x14ac:dyDescent="0.25">
      <c r="A9435" s="57">
        <v>42241811</v>
      </c>
      <c r="B9435" s="58" t="s">
        <v>12480</v>
      </c>
    </row>
    <row r="9436" spans="1:2" x14ac:dyDescent="0.25">
      <c r="A9436" s="57">
        <v>42241901</v>
      </c>
      <c r="B9436" s="58" t="s">
        <v>17690</v>
      </c>
    </row>
    <row r="9437" spans="1:2" x14ac:dyDescent="0.25">
      <c r="A9437" s="57">
        <v>42241902</v>
      </c>
      <c r="B9437" s="58" t="s">
        <v>3675</v>
      </c>
    </row>
    <row r="9438" spans="1:2" x14ac:dyDescent="0.25">
      <c r="A9438" s="57">
        <v>42242001</v>
      </c>
      <c r="B9438" s="58" t="s">
        <v>12882</v>
      </c>
    </row>
    <row r="9439" spans="1:2" x14ac:dyDescent="0.25">
      <c r="A9439" s="57">
        <v>42242002</v>
      </c>
      <c r="B9439" s="58" t="s">
        <v>7950</v>
      </c>
    </row>
    <row r="9440" spans="1:2" x14ac:dyDescent="0.25">
      <c r="A9440" s="57">
        <v>42242003</v>
      </c>
      <c r="B9440" s="58" t="s">
        <v>14956</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13134</v>
      </c>
    </row>
    <row r="9445" spans="1:2" x14ac:dyDescent="0.25">
      <c r="A9445" s="57">
        <v>42242104</v>
      </c>
      <c r="B9445" s="58" t="s">
        <v>18787</v>
      </c>
    </row>
    <row r="9446" spans="1:2" x14ac:dyDescent="0.25">
      <c r="A9446" s="57">
        <v>42242105</v>
      </c>
      <c r="B9446" s="58" t="s">
        <v>9047</v>
      </c>
    </row>
    <row r="9447" spans="1:2" x14ac:dyDescent="0.25">
      <c r="A9447" s="57">
        <v>42242106</v>
      </c>
      <c r="B9447" s="58" t="s">
        <v>11471</v>
      </c>
    </row>
    <row r="9448" spans="1:2" x14ac:dyDescent="0.25">
      <c r="A9448" s="57">
        <v>42242107</v>
      </c>
      <c r="B9448" s="58" t="s">
        <v>5208</v>
      </c>
    </row>
    <row r="9449" spans="1:2" x14ac:dyDescent="0.25">
      <c r="A9449" s="57">
        <v>42242108</v>
      </c>
      <c r="B9449" s="58" t="s">
        <v>17144</v>
      </c>
    </row>
    <row r="9450" spans="1:2" x14ac:dyDescent="0.25">
      <c r="A9450" s="57">
        <v>42242109</v>
      </c>
      <c r="B9450" s="58" t="s">
        <v>7924</v>
      </c>
    </row>
    <row r="9451" spans="1:2" x14ac:dyDescent="0.25">
      <c r="A9451" s="57">
        <v>42242301</v>
      </c>
      <c r="B9451" s="58" t="s">
        <v>7046</v>
      </c>
    </row>
    <row r="9452" spans="1:2" x14ac:dyDescent="0.25">
      <c r="A9452" s="57">
        <v>42242302</v>
      </c>
      <c r="B9452" s="58" t="s">
        <v>5124</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8576</v>
      </c>
    </row>
    <row r="9457" spans="1:2" x14ac:dyDescent="0.25">
      <c r="A9457" s="57">
        <v>42251505</v>
      </c>
      <c r="B9457" s="58" t="s">
        <v>5835</v>
      </c>
    </row>
    <row r="9458" spans="1:2" x14ac:dyDescent="0.25">
      <c r="A9458" s="57">
        <v>42251506</v>
      </c>
      <c r="B9458" s="58" t="s">
        <v>10617</v>
      </c>
    </row>
    <row r="9459" spans="1:2" x14ac:dyDescent="0.25">
      <c r="A9459" s="57">
        <v>42251601</v>
      </c>
      <c r="B9459" s="58" t="s">
        <v>8206</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8314</v>
      </c>
    </row>
    <row r="9466" spans="1:2" x14ac:dyDescent="0.25">
      <c r="A9466" s="57">
        <v>42251608</v>
      </c>
      <c r="B9466" s="58" t="s">
        <v>12352</v>
      </c>
    </row>
    <row r="9467" spans="1:2" x14ac:dyDescent="0.25">
      <c r="A9467" s="57">
        <v>42251609</v>
      </c>
      <c r="B9467" s="58" t="s">
        <v>17762</v>
      </c>
    </row>
    <row r="9468" spans="1:2" x14ac:dyDescent="0.25">
      <c r="A9468" s="57">
        <v>42251610</v>
      </c>
      <c r="B9468" s="58" t="s">
        <v>13767</v>
      </c>
    </row>
    <row r="9469" spans="1:2" x14ac:dyDescent="0.25">
      <c r="A9469" s="57">
        <v>42251611</v>
      </c>
      <c r="B9469" s="58" t="s">
        <v>12336</v>
      </c>
    </row>
    <row r="9470" spans="1:2" x14ac:dyDescent="0.25">
      <c r="A9470" s="57">
        <v>42251612</v>
      </c>
      <c r="B9470" s="58" t="s">
        <v>5884</v>
      </c>
    </row>
    <row r="9471" spans="1:2" x14ac:dyDescent="0.25">
      <c r="A9471" s="57">
        <v>42251613</v>
      </c>
      <c r="B9471" s="58" t="s">
        <v>7743</v>
      </c>
    </row>
    <row r="9472" spans="1:2" x14ac:dyDescent="0.25">
      <c r="A9472" s="57">
        <v>42251614</v>
      </c>
      <c r="B9472" s="58" t="s">
        <v>6767</v>
      </c>
    </row>
    <row r="9473" spans="1:2" x14ac:dyDescent="0.25">
      <c r="A9473" s="57">
        <v>42251615</v>
      </c>
      <c r="B9473" s="58" t="s">
        <v>10186</v>
      </c>
    </row>
    <row r="9474" spans="1:2" x14ac:dyDescent="0.25">
      <c r="A9474" s="57">
        <v>42251616</v>
      </c>
      <c r="B9474" s="58" t="s">
        <v>6513</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8717</v>
      </c>
    </row>
    <row r="9479" spans="1:2" x14ac:dyDescent="0.25">
      <c r="A9479" s="57">
        <v>42251621</v>
      </c>
      <c r="B9479" s="58" t="s">
        <v>15062</v>
      </c>
    </row>
    <row r="9480" spans="1:2" x14ac:dyDescent="0.25">
      <c r="A9480" s="57">
        <v>42251622</v>
      </c>
      <c r="B9480" s="58" t="s">
        <v>7467</v>
      </c>
    </row>
    <row r="9481" spans="1:2" x14ac:dyDescent="0.25">
      <c r="A9481" s="57">
        <v>42251623</v>
      </c>
      <c r="B9481" s="58" t="s">
        <v>58</v>
      </c>
    </row>
    <row r="9482" spans="1:2" x14ac:dyDescent="0.25">
      <c r="A9482" s="57">
        <v>42251624</v>
      </c>
      <c r="B9482" s="58" t="s">
        <v>13696</v>
      </c>
    </row>
    <row r="9483" spans="1:2" x14ac:dyDescent="0.25">
      <c r="A9483" s="57">
        <v>42251701</v>
      </c>
      <c r="B9483" s="58" t="s">
        <v>15122</v>
      </c>
    </row>
    <row r="9484" spans="1:2" x14ac:dyDescent="0.25">
      <c r="A9484" s="57">
        <v>42251702</v>
      </c>
      <c r="B9484" s="58" t="s">
        <v>8131</v>
      </c>
    </row>
    <row r="9485" spans="1:2" x14ac:dyDescent="0.25">
      <c r="A9485" s="57">
        <v>42251703</v>
      </c>
      <c r="B9485" s="58" t="s">
        <v>8285</v>
      </c>
    </row>
    <row r="9486" spans="1:2" x14ac:dyDescent="0.25">
      <c r="A9486" s="57">
        <v>42251704</v>
      </c>
      <c r="B9486" s="58" t="s">
        <v>12583</v>
      </c>
    </row>
    <row r="9487" spans="1:2" x14ac:dyDescent="0.25">
      <c r="A9487" s="57">
        <v>42251705</v>
      </c>
      <c r="B9487" s="58" t="s">
        <v>12749</v>
      </c>
    </row>
    <row r="9488" spans="1:2" x14ac:dyDescent="0.25">
      <c r="A9488" s="57">
        <v>42251706</v>
      </c>
      <c r="B9488" s="58" t="s">
        <v>13699</v>
      </c>
    </row>
    <row r="9489" spans="1:2" x14ac:dyDescent="0.25">
      <c r="A9489" s="57">
        <v>42251801</v>
      </c>
      <c r="B9489" s="58" t="s">
        <v>15300</v>
      </c>
    </row>
    <row r="9490" spans="1:2" x14ac:dyDescent="0.25">
      <c r="A9490" s="57">
        <v>42251802</v>
      </c>
      <c r="B9490" s="58" t="s">
        <v>7471</v>
      </c>
    </row>
    <row r="9491" spans="1:2" x14ac:dyDescent="0.25">
      <c r="A9491" s="57">
        <v>42251803</v>
      </c>
      <c r="B9491" s="58" t="s">
        <v>17988</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12729</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17954</v>
      </c>
    </row>
    <row r="9504" spans="1:2" x14ac:dyDescent="0.25">
      <c r="A9504" s="57">
        <v>42261511</v>
      </c>
      <c r="B9504" s="58" t="s">
        <v>8648</v>
      </c>
    </row>
    <row r="9505" spans="1:2" x14ac:dyDescent="0.25">
      <c r="A9505" s="57">
        <v>42261512</v>
      </c>
      <c r="B9505" s="58" t="s">
        <v>11029</v>
      </c>
    </row>
    <row r="9506" spans="1:2" x14ac:dyDescent="0.25">
      <c r="A9506" s="57">
        <v>42261513</v>
      </c>
      <c r="B9506" s="58" t="s">
        <v>12478</v>
      </c>
    </row>
    <row r="9507" spans="1:2" x14ac:dyDescent="0.25">
      <c r="A9507" s="57">
        <v>42261514</v>
      </c>
      <c r="B9507" s="58" t="s">
        <v>5708</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8530</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13577</v>
      </c>
    </row>
    <row r="9520" spans="1:2" x14ac:dyDescent="0.25">
      <c r="A9520" s="57">
        <v>42261611</v>
      </c>
      <c r="B9520" s="58" t="s">
        <v>688</v>
      </c>
    </row>
    <row r="9521" spans="1:2" x14ac:dyDescent="0.25">
      <c r="A9521" s="57">
        <v>42261612</v>
      </c>
      <c r="B9521" s="58" t="s">
        <v>15710</v>
      </c>
    </row>
    <row r="9522" spans="1:2" x14ac:dyDescent="0.25">
      <c r="A9522" s="57">
        <v>42261613</v>
      </c>
      <c r="B9522" s="58" t="s">
        <v>5065</v>
      </c>
    </row>
    <row r="9523" spans="1:2" x14ac:dyDescent="0.25">
      <c r="A9523" s="57">
        <v>42261701</v>
      </c>
      <c r="B9523" s="58" t="s">
        <v>18469</v>
      </c>
    </row>
    <row r="9524" spans="1:2" x14ac:dyDescent="0.25">
      <c r="A9524" s="57">
        <v>42261702</v>
      </c>
      <c r="B9524" s="58" t="s">
        <v>6169</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7481</v>
      </c>
    </row>
    <row r="9529" spans="1:2" x14ac:dyDescent="0.25">
      <c r="A9529" s="57">
        <v>42261707</v>
      </c>
      <c r="B9529" s="58" t="s">
        <v>15919</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5017</v>
      </c>
    </row>
    <row r="9534" spans="1:2" x14ac:dyDescent="0.25">
      <c r="A9534" s="57">
        <v>42261805</v>
      </c>
      <c r="B9534" s="58" t="s">
        <v>13541</v>
      </c>
    </row>
    <row r="9535" spans="1:2" x14ac:dyDescent="0.25">
      <c r="A9535" s="57">
        <v>42261806</v>
      </c>
      <c r="B9535" s="58" t="s">
        <v>11343</v>
      </c>
    </row>
    <row r="9536" spans="1:2" x14ac:dyDescent="0.25">
      <c r="A9536" s="57">
        <v>42261807</v>
      </c>
      <c r="B9536" s="58" t="s">
        <v>3032</v>
      </c>
    </row>
    <row r="9537" spans="1:2" x14ac:dyDescent="0.25">
      <c r="A9537" s="57">
        <v>42261808</v>
      </c>
      <c r="B9537" s="58" t="s">
        <v>6222</v>
      </c>
    </row>
    <row r="9538" spans="1:2" x14ac:dyDescent="0.25">
      <c r="A9538" s="57">
        <v>42261809</v>
      </c>
      <c r="B9538" s="58" t="s">
        <v>11940</v>
      </c>
    </row>
    <row r="9539" spans="1:2" x14ac:dyDescent="0.25">
      <c r="A9539" s="57">
        <v>42261810</v>
      </c>
      <c r="B9539" s="58" t="s">
        <v>11607</v>
      </c>
    </row>
    <row r="9540" spans="1:2" x14ac:dyDescent="0.25">
      <c r="A9540" s="57">
        <v>42261901</v>
      </c>
      <c r="B9540" s="58" t="s">
        <v>5507</v>
      </c>
    </row>
    <row r="9541" spans="1:2" x14ac:dyDescent="0.25">
      <c r="A9541" s="57">
        <v>42261902</v>
      </c>
      <c r="B9541" s="58" t="s">
        <v>17048</v>
      </c>
    </row>
    <row r="9542" spans="1:2" x14ac:dyDescent="0.25">
      <c r="A9542" s="57">
        <v>42261903</v>
      </c>
      <c r="B9542" s="58" t="s">
        <v>5557</v>
      </c>
    </row>
    <row r="9543" spans="1:2" x14ac:dyDescent="0.25">
      <c r="A9543" s="57">
        <v>42261904</v>
      </c>
      <c r="B9543" s="58" t="s">
        <v>12652</v>
      </c>
    </row>
    <row r="9544" spans="1:2" x14ac:dyDescent="0.25">
      <c r="A9544" s="57">
        <v>42262001</v>
      </c>
      <c r="B9544" s="58" t="s">
        <v>8730</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7816</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16183</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3455</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4769</v>
      </c>
    </row>
    <row r="9571" spans="1:2" x14ac:dyDescent="0.25">
      <c r="A9571" s="57">
        <v>42271609</v>
      </c>
      <c r="B9571" s="58" t="s">
        <v>1438</v>
      </c>
    </row>
    <row r="9572" spans="1:2" x14ac:dyDescent="0.25">
      <c r="A9572" s="57">
        <v>42271610</v>
      </c>
      <c r="B9572" s="58" t="s">
        <v>15031</v>
      </c>
    </row>
    <row r="9573" spans="1:2" x14ac:dyDescent="0.25">
      <c r="A9573" s="57">
        <v>42271611</v>
      </c>
      <c r="B9573" s="58" t="s">
        <v>11751</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4275</v>
      </c>
    </row>
    <row r="9581" spans="1:2" x14ac:dyDescent="0.25">
      <c r="A9581" s="57">
        <v>42271701</v>
      </c>
      <c r="B9581" s="58" t="s">
        <v>6334</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9031</v>
      </c>
    </row>
    <row r="9586" spans="1:2" x14ac:dyDescent="0.25">
      <c r="A9586" s="57">
        <v>42271706</v>
      </c>
      <c r="B9586" s="58" t="s">
        <v>10647</v>
      </c>
    </row>
    <row r="9587" spans="1:2" x14ac:dyDescent="0.25">
      <c r="A9587" s="57">
        <v>42271707</v>
      </c>
      <c r="B9587" s="58" t="s">
        <v>16809</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6065</v>
      </c>
    </row>
    <row r="9592" spans="1:2" x14ac:dyDescent="0.25">
      <c r="A9592" s="57">
        <v>42271712</v>
      </c>
      <c r="B9592" s="58" t="s">
        <v>16735</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2789</v>
      </c>
    </row>
    <row r="9600" spans="1:2" x14ac:dyDescent="0.25">
      <c r="A9600" s="57">
        <v>42271720</v>
      </c>
      <c r="B9600" s="58" t="s">
        <v>11807</v>
      </c>
    </row>
    <row r="9601" spans="1:2" x14ac:dyDescent="0.25">
      <c r="A9601" s="57">
        <v>42271721</v>
      </c>
      <c r="B9601" s="58" t="s">
        <v>14330</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9100</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12344</v>
      </c>
    </row>
    <row r="9612" spans="1:2" x14ac:dyDescent="0.25">
      <c r="A9612" s="57">
        <v>42271908</v>
      </c>
      <c r="B9612" s="58" t="s">
        <v>3994</v>
      </c>
    </row>
    <row r="9613" spans="1:2" x14ac:dyDescent="0.25">
      <c r="A9613" s="57">
        <v>42271909</v>
      </c>
      <c r="B9613" s="58" t="s">
        <v>5301</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15943</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14903</v>
      </c>
    </row>
    <row r="9625" spans="1:2" x14ac:dyDescent="0.25">
      <c r="A9625" s="57">
        <v>42272006</v>
      </c>
      <c r="B9625" s="58" t="s">
        <v>5192</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11690</v>
      </c>
    </row>
    <row r="9631" spans="1:2" x14ac:dyDescent="0.25">
      <c r="A9631" s="57">
        <v>42272012</v>
      </c>
      <c r="B9631" s="58" t="s">
        <v>18721</v>
      </c>
    </row>
    <row r="9632" spans="1:2" x14ac:dyDescent="0.25">
      <c r="A9632" s="57">
        <v>42272013</v>
      </c>
      <c r="B9632" s="58" t="s">
        <v>9390</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15050</v>
      </c>
    </row>
    <row r="9637" spans="1:2" x14ac:dyDescent="0.25">
      <c r="A9637" s="57">
        <v>42272101</v>
      </c>
      <c r="B9637" s="58" t="s">
        <v>10830</v>
      </c>
    </row>
    <row r="9638" spans="1:2" x14ac:dyDescent="0.25">
      <c r="A9638" s="57">
        <v>42272102</v>
      </c>
      <c r="B9638" s="58" t="s">
        <v>14019</v>
      </c>
    </row>
    <row r="9639" spans="1:2" x14ac:dyDescent="0.25">
      <c r="A9639" s="57">
        <v>42272201</v>
      </c>
      <c r="B9639" s="58" t="s">
        <v>6884</v>
      </c>
    </row>
    <row r="9640" spans="1:2" x14ac:dyDescent="0.25">
      <c r="A9640" s="57">
        <v>42272202</v>
      </c>
      <c r="B9640" s="58" t="s">
        <v>8353</v>
      </c>
    </row>
    <row r="9641" spans="1:2" x14ac:dyDescent="0.25">
      <c r="A9641" s="57">
        <v>42272203</v>
      </c>
      <c r="B9641" s="58" t="s">
        <v>18669</v>
      </c>
    </row>
    <row r="9642" spans="1:2" x14ac:dyDescent="0.25">
      <c r="A9642" s="57">
        <v>42272204</v>
      </c>
      <c r="B9642" s="58" t="s">
        <v>5667</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15012</v>
      </c>
    </row>
    <row r="9647" spans="1:2" x14ac:dyDescent="0.25">
      <c r="A9647" s="57">
        <v>42272209</v>
      </c>
      <c r="B9647" s="58" t="s">
        <v>14695</v>
      </c>
    </row>
    <row r="9648" spans="1:2" x14ac:dyDescent="0.25">
      <c r="A9648" s="57">
        <v>42272210</v>
      </c>
      <c r="B9648" s="58" t="s">
        <v>4525</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11587</v>
      </c>
    </row>
    <row r="9665" spans="1:2" x14ac:dyDescent="0.25">
      <c r="A9665" s="57">
        <v>42272302</v>
      </c>
      <c r="B9665" s="58" t="s">
        <v>9367</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15015</v>
      </c>
    </row>
    <row r="9671" spans="1:2" x14ac:dyDescent="0.25">
      <c r="A9671" s="57">
        <v>42272401</v>
      </c>
      <c r="B9671" s="58" t="s">
        <v>14542</v>
      </c>
    </row>
    <row r="9672" spans="1:2" x14ac:dyDescent="0.25">
      <c r="A9672" s="57">
        <v>42272402</v>
      </c>
      <c r="B9672" s="58" t="s">
        <v>7488</v>
      </c>
    </row>
    <row r="9673" spans="1:2" x14ac:dyDescent="0.25">
      <c r="A9673" s="57">
        <v>42272403</v>
      </c>
      <c r="B9673" s="58" t="s">
        <v>3734</v>
      </c>
    </row>
    <row r="9674" spans="1:2" x14ac:dyDescent="0.25">
      <c r="A9674" s="57">
        <v>42272404</v>
      </c>
      <c r="B9674" s="58" t="s">
        <v>14799</v>
      </c>
    </row>
    <row r="9675" spans="1:2" x14ac:dyDescent="0.25">
      <c r="A9675" s="57">
        <v>42272501</v>
      </c>
      <c r="B9675" s="58" t="s">
        <v>9141</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4991</v>
      </c>
    </row>
    <row r="9686" spans="1:2" x14ac:dyDescent="0.25">
      <c r="A9686" s="57">
        <v>42281504</v>
      </c>
      <c r="B9686" s="58" t="s">
        <v>9460</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18613</v>
      </c>
    </row>
    <row r="9696" spans="1:2" x14ac:dyDescent="0.25">
      <c r="A9696" s="57">
        <v>42281514</v>
      </c>
      <c r="B9696" s="58" t="s">
        <v>9491</v>
      </c>
    </row>
    <row r="9697" spans="1:2" x14ac:dyDescent="0.25">
      <c r="A9697" s="57">
        <v>42281515</v>
      </c>
      <c r="B9697" s="58" t="s">
        <v>16326</v>
      </c>
    </row>
    <row r="9698" spans="1:2" x14ac:dyDescent="0.25">
      <c r="A9698" s="57">
        <v>42281516</v>
      </c>
      <c r="B9698" s="58" t="s">
        <v>849</v>
      </c>
    </row>
    <row r="9699" spans="1:2" x14ac:dyDescent="0.25">
      <c r="A9699" s="57">
        <v>42281517</v>
      </c>
      <c r="B9699" s="58" t="s">
        <v>7578</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7754</v>
      </c>
    </row>
    <row r="9711" spans="1:2" x14ac:dyDescent="0.25">
      <c r="A9711" s="57">
        <v>42281605</v>
      </c>
      <c r="B9711" s="58" t="s">
        <v>62</v>
      </c>
    </row>
    <row r="9712" spans="1:2" x14ac:dyDescent="0.25">
      <c r="A9712" s="57">
        <v>42281606</v>
      </c>
      <c r="B9712" s="58" t="s">
        <v>12611</v>
      </c>
    </row>
    <row r="9713" spans="1:2" x14ac:dyDescent="0.25">
      <c r="A9713" s="57">
        <v>42281701</v>
      </c>
      <c r="B9713" s="58" t="s">
        <v>17349</v>
      </c>
    </row>
    <row r="9714" spans="1:2" x14ac:dyDescent="0.25">
      <c r="A9714" s="57">
        <v>42281702</v>
      </c>
      <c r="B9714" s="58" t="s">
        <v>12676</v>
      </c>
    </row>
    <row r="9715" spans="1:2" x14ac:dyDescent="0.25">
      <c r="A9715" s="57">
        <v>42281703</v>
      </c>
      <c r="B9715" s="58" t="s">
        <v>12484</v>
      </c>
    </row>
    <row r="9716" spans="1:2" x14ac:dyDescent="0.25">
      <c r="A9716" s="57">
        <v>42281704</v>
      </c>
      <c r="B9716" s="58" t="s">
        <v>15551</v>
      </c>
    </row>
    <row r="9717" spans="1:2" x14ac:dyDescent="0.25">
      <c r="A9717" s="57">
        <v>42281705</v>
      </c>
      <c r="B9717" s="58" t="s">
        <v>10297</v>
      </c>
    </row>
    <row r="9718" spans="1:2" x14ac:dyDescent="0.25">
      <c r="A9718" s="57">
        <v>42281706</v>
      </c>
      <c r="B9718" s="58" t="s">
        <v>8193</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5591</v>
      </c>
    </row>
    <row r="9723" spans="1:2" x14ac:dyDescent="0.25">
      <c r="A9723" s="57">
        <v>42281711</v>
      </c>
      <c r="B9723" s="58" t="s">
        <v>9592</v>
      </c>
    </row>
    <row r="9724" spans="1:2" x14ac:dyDescent="0.25">
      <c r="A9724" s="57">
        <v>42281712</v>
      </c>
      <c r="B9724" s="58" t="s">
        <v>9287</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8796</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5100</v>
      </c>
    </row>
    <row r="9740" spans="1:2" x14ac:dyDescent="0.25">
      <c r="A9740" s="57">
        <v>42281905</v>
      </c>
      <c r="B9740" s="58" t="s">
        <v>9932</v>
      </c>
    </row>
    <row r="9741" spans="1:2" x14ac:dyDescent="0.25">
      <c r="A9741" s="57">
        <v>42281906</v>
      </c>
      <c r="B9741" s="58" t="s">
        <v>4671</v>
      </c>
    </row>
    <row r="9742" spans="1:2" x14ac:dyDescent="0.25">
      <c r="A9742" s="57">
        <v>42281907</v>
      </c>
      <c r="B9742" s="58" t="s">
        <v>9489</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16168</v>
      </c>
    </row>
    <row r="9749" spans="1:2" x14ac:dyDescent="0.25">
      <c r="A9749" s="57">
        <v>42281916</v>
      </c>
      <c r="B9749" s="58" t="s">
        <v>12506</v>
      </c>
    </row>
    <row r="9750" spans="1:2" x14ac:dyDescent="0.25">
      <c r="A9750" s="57">
        <v>42291501</v>
      </c>
      <c r="B9750" s="58" t="s">
        <v>12804</v>
      </c>
    </row>
    <row r="9751" spans="1:2" x14ac:dyDescent="0.25">
      <c r="A9751" s="57">
        <v>42291502</v>
      </c>
      <c r="B9751" s="58" t="s">
        <v>13858</v>
      </c>
    </row>
    <row r="9752" spans="1:2" x14ac:dyDescent="0.25">
      <c r="A9752" s="57">
        <v>42291601</v>
      </c>
      <c r="B9752" s="58" t="s">
        <v>12464</v>
      </c>
    </row>
    <row r="9753" spans="1:2" x14ac:dyDescent="0.25">
      <c r="A9753" s="57">
        <v>42291602</v>
      </c>
      <c r="B9753" s="58" t="s">
        <v>1930</v>
      </c>
    </row>
    <row r="9754" spans="1:2" x14ac:dyDescent="0.25">
      <c r="A9754" s="57">
        <v>42291603</v>
      </c>
      <c r="B9754" s="58" t="s">
        <v>5976</v>
      </c>
    </row>
    <row r="9755" spans="1:2" x14ac:dyDescent="0.25">
      <c r="A9755" s="57">
        <v>42291604</v>
      </c>
      <c r="B9755" s="58" t="s">
        <v>15400</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15597</v>
      </c>
    </row>
    <row r="9760" spans="1:2" x14ac:dyDescent="0.25">
      <c r="A9760" s="57">
        <v>42291609</v>
      </c>
      <c r="B9760" s="58" t="s">
        <v>5898</v>
      </c>
    </row>
    <row r="9761" spans="1:2" x14ac:dyDescent="0.25">
      <c r="A9761" s="57">
        <v>42291610</v>
      </c>
      <c r="B9761" s="58" t="s">
        <v>4094</v>
      </c>
    </row>
    <row r="9762" spans="1:2" x14ac:dyDescent="0.25">
      <c r="A9762" s="57">
        <v>42291611</v>
      </c>
      <c r="B9762" s="58" t="s">
        <v>12441</v>
      </c>
    </row>
    <row r="9763" spans="1:2" x14ac:dyDescent="0.25">
      <c r="A9763" s="57">
        <v>42291612</v>
      </c>
      <c r="B9763" s="58" t="s">
        <v>11893</v>
      </c>
    </row>
    <row r="9764" spans="1:2" x14ac:dyDescent="0.25">
      <c r="A9764" s="57">
        <v>42291613</v>
      </c>
      <c r="B9764" s="58" t="s">
        <v>8068</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7712</v>
      </c>
    </row>
    <row r="9769" spans="1:2" x14ac:dyDescent="0.25">
      <c r="A9769" s="57">
        <v>42291619</v>
      </c>
      <c r="B9769" s="58" t="s">
        <v>4217</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10582</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9286</v>
      </c>
    </row>
    <row r="9780" spans="1:2" x14ac:dyDescent="0.25">
      <c r="A9780" s="57">
        <v>42291705</v>
      </c>
      <c r="B9780" s="58" t="s">
        <v>6058</v>
      </c>
    </row>
    <row r="9781" spans="1:2" x14ac:dyDescent="0.25">
      <c r="A9781" s="57">
        <v>42291706</v>
      </c>
      <c r="B9781" s="58" t="s">
        <v>9360</v>
      </c>
    </row>
    <row r="9782" spans="1:2" x14ac:dyDescent="0.25">
      <c r="A9782" s="57">
        <v>42291707</v>
      </c>
      <c r="B9782" s="58" t="s">
        <v>10933</v>
      </c>
    </row>
    <row r="9783" spans="1:2" x14ac:dyDescent="0.25">
      <c r="A9783" s="57">
        <v>42291708</v>
      </c>
      <c r="B9783" s="58" t="s">
        <v>15822</v>
      </c>
    </row>
    <row r="9784" spans="1:2" x14ac:dyDescent="0.25">
      <c r="A9784" s="57">
        <v>42291709</v>
      </c>
      <c r="B9784" s="58" t="s">
        <v>13773</v>
      </c>
    </row>
    <row r="9785" spans="1:2" x14ac:dyDescent="0.25">
      <c r="A9785" s="57">
        <v>42291801</v>
      </c>
      <c r="B9785" s="58" t="s">
        <v>10329</v>
      </c>
    </row>
    <row r="9786" spans="1:2" x14ac:dyDescent="0.25">
      <c r="A9786" s="57">
        <v>42291802</v>
      </c>
      <c r="B9786" s="58" t="s">
        <v>11594</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11985</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8640</v>
      </c>
    </row>
    <row r="9810" spans="1:2" x14ac:dyDescent="0.25">
      <c r="A9810" s="57">
        <v>42292504</v>
      </c>
      <c r="B9810" s="58" t="s">
        <v>10921</v>
      </c>
    </row>
    <row r="9811" spans="1:2" x14ac:dyDescent="0.25">
      <c r="A9811" s="57">
        <v>42292505</v>
      </c>
      <c r="B9811" s="58" t="s">
        <v>11441</v>
      </c>
    </row>
    <row r="9812" spans="1:2" x14ac:dyDescent="0.25">
      <c r="A9812" s="57">
        <v>42292601</v>
      </c>
      <c r="B9812" s="58" t="s">
        <v>6807</v>
      </c>
    </row>
    <row r="9813" spans="1:2" x14ac:dyDescent="0.25">
      <c r="A9813" s="57">
        <v>42292602</v>
      </c>
      <c r="B9813" s="58" t="s">
        <v>17646</v>
      </c>
    </row>
    <row r="9814" spans="1:2" x14ac:dyDescent="0.25">
      <c r="A9814" s="57">
        <v>42292603</v>
      </c>
      <c r="B9814" s="58" t="s">
        <v>15155</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12890</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12394</v>
      </c>
    </row>
    <row r="9823" spans="1:2" x14ac:dyDescent="0.25">
      <c r="A9823" s="57">
        <v>42292903</v>
      </c>
      <c r="B9823" s="58" t="s">
        <v>10594</v>
      </c>
    </row>
    <row r="9824" spans="1:2" x14ac:dyDescent="0.25">
      <c r="A9824" s="57">
        <v>42292904</v>
      </c>
      <c r="B9824" s="58" t="s">
        <v>18691</v>
      </c>
    </row>
    <row r="9825" spans="1:2" x14ac:dyDescent="0.25">
      <c r="A9825" s="57">
        <v>42292907</v>
      </c>
      <c r="B9825" s="58" t="s">
        <v>9613</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5645</v>
      </c>
    </row>
    <row r="9833" spans="1:2" x14ac:dyDescent="0.25">
      <c r="A9833" s="57">
        <v>42293101</v>
      </c>
      <c r="B9833" s="58" t="s">
        <v>10923</v>
      </c>
    </row>
    <row r="9834" spans="1:2" x14ac:dyDescent="0.25">
      <c r="A9834" s="57">
        <v>42293102</v>
      </c>
      <c r="B9834" s="58" t="s">
        <v>4971</v>
      </c>
    </row>
    <row r="9835" spans="1:2" x14ac:dyDescent="0.25">
      <c r="A9835" s="57">
        <v>42293103</v>
      </c>
      <c r="B9835" s="58" t="s">
        <v>4387</v>
      </c>
    </row>
    <row r="9836" spans="1:2" x14ac:dyDescent="0.25">
      <c r="A9836" s="57">
        <v>42293104</v>
      </c>
      <c r="B9836" s="58" t="s">
        <v>17862</v>
      </c>
    </row>
    <row r="9837" spans="1:2" x14ac:dyDescent="0.25">
      <c r="A9837" s="57">
        <v>42293105</v>
      </c>
      <c r="B9837" s="58" t="s">
        <v>11997</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5574</v>
      </c>
    </row>
    <row r="9842" spans="1:2" x14ac:dyDescent="0.25">
      <c r="A9842" s="57">
        <v>42293110</v>
      </c>
      <c r="B9842" s="58" t="s">
        <v>9698</v>
      </c>
    </row>
    <row r="9843" spans="1:2" x14ac:dyDescent="0.25">
      <c r="A9843" s="57">
        <v>42293111</v>
      </c>
      <c r="B9843" s="58" t="s">
        <v>2129</v>
      </c>
    </row>
    <row r="9844" spans="1:2" x14ac:dyDescent="0.25">
      <c r="A9844" s="57">
        <v>42293112</v>
      </c>
      <c r="B9844" s="58" t="s">
        <v>4599</v>
      </c>
    </row>
    <row r="9845" spans="1:2" x14ac:dyDescent="0.25">
      <c r="A9845" s="57">
        <v>42293113</v>
      </c>
      <c r="B9845" s="58" t="s">
        <v>6446</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17788</v>
      </c>
    </row>
    <row r="9851" spans="1:2" x14ac:dyDescent="0.25">
      <c r="A9851" s="57">
        <v>42293119</v>
      </c>
      <c r="B9851" s="58" t="s">
        <v>4874</v>
      </c>
    </row>
    <row r="9852" spans="1:2" x14ac:dyDescent="0.25">
      <c r="A9852" s="57">
        <v>42293120</v>
      </c>
      <c r="B9852" s="58" t="s">
        <v>12128</v>
      </c>
    </row>
    <row r="9853" spans="1:2" x14ac:dyDescent="0.25">
      <c r="A9853" s="57">
        <v>42293121</v>
      </c>
      <c r="B9853" s="58" t="s">
        <v>2207</v>
      </c>
    </row>
    <row r="9854" spans="1:2" x14ac:dyDescent="0.25">
      <c r="A9854" s="57">
        <v>42293122</v>
      </c>
      <c r="B9854" s="58" t="s">
        <v>8790</v>
      </c>
    </row>
    <row r="9855" spans="1:2" x14ac:dyDescent="0.25">
      <c r="A9855" s="57">
        <v>42293123</v>
      </c>
      <c r="B9855" s="58" t="s">
        <v>13542</v>
      </c>
    </row>
    <row r="9856" spans="1:2" x14ac:dyDescent="0.25">
      <c r="A9856" s="57">
        <v>42293124</v>
      </c>
      <c r="B9856" s="58" t="s">
        <v>15446</v>
      </c>
    </row>
    <row r="9857" spans="1:2" x14ac:dyDescent="0.25">
      <c r="A9857" s="57">
        <v>42293125</v>
      </c>
      <c r="B9857" s="58" t="s">
        <v>9526</v>
      </c>
    </row>
    <row r="9858" spans="1:2" x14ac:dyDescent="0.25">
      <c r="A9858" s="57">
        <v>42293126</v>
      </c>
      <c r="B9858" s="58" t="s">
        <v>3954</v>
      </c>
    </row>
    <row r="9859" spans="1:2" x14ac:dyDescent="0.25">
      <c r="A9859" s="57">
        <v>42293127</v>
      </c>
      <c r="B9859" s="58" t="s">
        <v>9527</v>
      </c>
    </row>
    <row r="9860" spans="1:2" x14ac:dyDescent="0.25">
      <c r="A9860" s="57">
        <v>42293128</v>
      </c>
      <c r="B9860" s="58" t="s">
        <v>10525</v>
      </c>
    </row>
    <row r="9861" spans="1:2" x14ac:dyDescent="0.25">
      <c r="A9861" s="57">
        <v>42293129</v>
      </c>
      <c r="B9861" s="58" t="s">
        <v>16257</v>
      </c>
    </row>
    <row r="9862" spans="1:2" x14ac:dyDescent="0.25">
      <c r="A9862" s="57">
        <v>42293130</v>
      </c>
      <c r="B9862" s="58" t="s">
        <v>6842</v>
      </c>
    </row>
    <row r="9863" spans="1:2" x14ac:dyDescent="0.25">
      <c r="A9863" s="57">
        <v>42293131</v>
      </c>
      <c r="B9863" s="58" t="s">
        <v>10782</v>
      </c>
    </row>
    <row r="9864" spans="1:2" x14ac:dyDescent="0.25">
      <c r="A9864" s="57">
        <v>42293132</v>
      </c>
      <c r="B9864" s="58" t="s">
        <v>5866</v>
      </c>
    </row>
    <row r="9865" spans="1:2" x14ac:dyDescent="0.25">
      <c r="A9865" s="57">
        <v>42293133</v>
      </c>
      <c r="B9865" s="58" t="s">
        <v>4735</v>
      </c>
    </row>
    <row r="9866" spans="1:2" x14ac:dyDescent="0.25">
      <c r="A9866" s="57">
        <v>42293134</v>
      </c>
      <c r="B9866" s="58" t="s">
        <v>7272</v>
      </c>
    </row>
    <row r="9867" spans="1:2" x14ac:dyDescent="0.25">
      <c r="A9867" s="57">
        <v>42293135</v>
      </c>
      <c r="B9867" s="58" t="s">
        <v>15084</v>
      </c>
    </row>
    <row r="9868" spans="1:2" x14ac:dyDescent="0.25">
      <c r="A9868" s="57">
        <v>42293136</v>
      </c>
      <c r="B9868" s="58" t="s">
        <v>6959</v>
      </c>
    </row>
    <row r="9869" spans="1:2" x14ac:dyDescent="0.25">
      <c r="A9869" s="57">
        <v>42293137</v>
      </c>
      <c r="B9869" s="58" t="s">
        <v>11194</v>
      </c>
    </row>
    <row r="9870" spans="1:2" x14ac:dyDescent="0.25">
      <c r="A9870" s="57">
        <v>42293138</v>
      </c>
      <c r="B9870" s="58" t="s">
        <v>14768</v>
      </c>
    </row>
    <row r="9871" spans="1:2" x14ac:dyDescent="0.25">
      <c r="A9871" s="57">
        <v>42293139</v>
      </c>
      <c r="B9871" s="58" t="s">
        <v>4902</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8443</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12355</v>
      </c>
    </row>
    <row r="9883" spans="1:2" x14ac:dyDescent="0.25">
      <c r="A9883" s="57">
        <v>42293501</v>
      </c>
      <c r="B9883" s="58" t="s">
        <v>4061</v>
      </c>
    </row>
    <row r="9884" spans="1:2" x14ac:dyDescent="0.25">
      <c r="A9884" s="57">
        <v>42293502</v>
      </c>
      <c r="B9884" s="58" t="s">
        <v>8677</v>
      </c>
    </row>
    <row r="9885" spans="1:2" x14ac:dyDescent="0.25">
      <c r="A9885" s="57">
        <v>42293503</v>
      </c>
      <c r="B9885" s="58" t="s">
        <v>12816</v>
      </c>
    </row>
    <row r="9886" spans="1:2" x14ac:dyDescent="0.25">
      <c r="A9886" s="57">
        <v>42293504</v>
      </c>
      <c r="B9886" s="58" t="s">
        <v>14130</v>
      </c>
    </row>
    <row r="9887" spans="1:2" x14ac:dyDescent="0.25">
      <c r="A9887" s="57">
        <v>42293505</v>
      </c>
      <c r="B9887" s="58" t="s">
        <v>17186</v>
      </c>
    </row>
    <row r="9888" spans="1:2" x14ac:dyDescent="0.25">
      <c r="A9888" s="57">
        <v>42293506</v>
      </c>
      <c r="B9888" s="58" t="s">
        <v>8012</v>
      </c>
    </row>
    <row r="9889" spans="1:2" x14ac:dyDescent="0.25">
      <c r="A9889" s="57">
        <v>42293507</v>
      </c>
      <c r="B9889" s="58" t="s">
        <v>240</v>
      </c>
    </row>
    <row r="9890" spans="1:2" x14ac:dyDescent="0.25">
      <c r="A9890" s="57">
        <v>42293508</v>
      </c>
      <c r="B9890" s="58" t="s">
        <v>5967</v>
      </c>
    </row>
    <row r="9891" spans="1:2" x14ac:dyDescent="0.25">
      <c r="A9891" s="57">
        <v>42293509</v>
      </c>
      <c r="B9891" s="58" t="s">
        <v>9042</v>
      </c>
    </row>
    <row r="9892" spans="1:2" x14ac:dyDescent="0.25">
      <c r="A9892" s="57">
        <v>42293601</v>
      </c>
      <c r="B9892" s="58" t="s">
        <v>8587</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6281</v>
      </c>
    </row>
    <row r="9908" spans="1:2" x14ac:dyDescent="0.25">
      <c r="A9908" s="57">
        <v>42294102</v>
      </c>
      <c r="B9908" s="58" t="s">
        <v>11862</v>
      </c>
    </row>
    <row r="9909" spans="1:2" x14ac:dyDescent="0.25">
      <c r="A9909" s="57">
        <v>42294103</v>
      </c>
      <c r="B9909" s="58" t="s">
        <v>2063</v>
      </c>
    </row>
    <row r="9910" spans="1:2" x14ac:dyDescent="0.25">
      <c r="A9910" s="57">
        <v>42294201</v>
      </c>
      <c r="B9910" s="58" t="s">
        <v>7372</v>
      </c>
    </row>
    <row r="9911" spans="1:2" x14ac:dyDescent="0.25">
      <c r="A9911" s="57">
        <v>42294202</v>
      </c>
      <c r="B9911" s="58" t="s">
        <v>7837</v>
      </c>
    </row>
    <row r="9912" spans="1:2" x14ac:dyDescent="0.25">
      <c r="A9912" s="57">
        <v>42294203</v>
      </c>
      <c r="B9912" s="58" t="s">
        <v>4046</v>
      </c>
    </row>
    <row r="9913" spans="1:2" x14ac:dyDescent="0.25">
      <c r="A9913" s="57">
        <v>42294204</v>
      </c>
      <c r="B9913" s="58" t="s">
        <v>4846</v>
      </c>
    </row>
    <row r="9914" spans="1:2" x14ac:dyDescent="0.25">
      <c r="A9914" s="57">
        <v>42294205</v>
      </c>
      <c r="B9914" s="58" t="s">
        <v>17935</v>
      </c>
    </row>
    <row r="9915" spans="1:2" x14ac:dyDescent="0.25">
      <c r="A9915" s="57">
        <v>42294206</v>
      </c>
      <c r="B9915" s="58" t="s">
        <v>11787</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14868</v>
      </c>
    </row>
    <row r="9927" spans="1:2" x14ac:dyDescent="0.25">
      <c r="A9927" s="57">
        <v>42294218</v>
      </c>
      <c r="B9927" s="58" t="s">
        <v>18046</v>
      </c>
    </row>
    <row r="9928" spans="1:2" x14ac:dyDescent="0.25">
      <c r="A9928" s="57">
        <v>42294219</v>
      </c>
      <c r="B9928" s="58" t="s">
        <v>8363</v>
      </c>
    </row>
    <row r="9929" spans="1:2" x14ac:dyDescent="0.25">
      <c r="A9929" s="57">
        <v>42294220</v>
      </c>
      <c r="B9929" s="58" t="s">
        <v>5782</v>
      </c>
    </row>
    <row r="9930" spans="1:2" x14ac:dyDescent="0.25">
      <c r="A9930" s="57">
        <v>42294301</v>
      </c>
      <c r="B9930" s="58" t="s">
        <v>11704</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13183</v>
      </c>
    </row>
    <row r="9938" spans="1:2" x14ac:dyDescent="0.25">
      <c r="A9938" s="57">
        <v>42294501</v>
      </c>
      <c r="B9938" s="58" t="s">
        <v>6122</v>
      </c>
    </row>
    <row r="9939" spans="1:2" x14ac:dyDescent="0.25">
      <c r="A9939" s="57">
        <v>42294502</v>
      </c>
      <c r="B9939" s="58" t="s">
        <v>5803</v>
      </c>
    </row>
    <row r="9940" spans="1:2" x14ac:dyDescent="0.25">
      <c r="A9940" s="57">
        <v>42294503</v>
      </c>
      <c r="B9940" s="58" t="s">
        <v>8283</v>
      </c>
    </row>
    <row r="9941" spans="1:2" x14ac:dyDescent="0.25">
      <c r="A9941" s="57">
        <v>42294504</v>
      </c>
      <c r="B9941" s="58" t="s">
        <v>6546</v>
      </c>
    </row>
    <row r="9942" spans="1:2" x14ac:dyDescent="0.25">
      <c r="A9942" s="57">
        <v>42294505</v>
      </c>
      <c r="B9942" s="58" t="s">
        <v>12826</v>
      </c>
    </row>
    <row r="9943" spans="1:2" x14ac:dyDescent="0.25">
      <c r="A9943" s="57">
        <v>42294506</v>
      </c>
      <c r="B9943" s="58" t="s">
        <v>452</v>
      </c>
    </row>
    <row r="9944" spans="1:2" x14ac:dyDescent="0.25">
      <c r="A9944" s="57">
        <v>42294507</v>
      </c>
      <c r="B9944" s="58" t="s">
        <v>18014</v>
      </c>
    </row>
    <row r="9945" spans="1:2" x14ac:dyDescent="0.25">
      <c r="A9945" s="57">
        <v>42294508</v>
      </c>
      <c r="B9945" s="58" t="s">
        <v>13223</v>
      </c>
    </row>
    <row r="9946" spans="1:2" x14ac:dyDescent="0.25">
      <c r="A9946" s="57">
        <v>42294509</v>
      </c>
      <c r="B9946" s="58" t="s">
        <v>4899</v>
      </c>
    </row>
    <row r="9947" spans="1:2" x14ac:dyDescent="0.25">
      <c r="A9947" s="57">
        <v>42294510</v>
      </c>
      <c r="B9947" s="58" t="s">
        <v>8451</v>
      </c>
    </row>
    <row r="9948" spans="1:2" x14ac:dyDescent="0.25">
      <c r="A9948" s="57">
        <v>42294511</v>
      </c>
      <c r="B9948" s="58" t="s">
        <v>15562</v>
      </c>
    </row>
    <row r="9949" spans="1:2" x14ac:dyDescent="0.25">
      <c r="A9949" s="57">
        <v>42294512</v>
      </c>
      <c r="B9949" s="58" t="s">
        <v>4337</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6124</v>
      </c>
    </row>
    <row r="9954" spans="1:2" x14ac:dyDescent="0.25">
      <c r="A9954" s="57">
        <v>42294517</v>
      </c>
      <c r="B9954" s="58" t="s">
        <v>8155</v>
      </c>
    </row>
    <row r="9955" spans="1:2" x14ac:dyDescent="0.25">
      <c r="A9955" s="57">
        <v>42294518</v>
      </c>
      <c r="B9955" s="58" t="s">
        <v>7727</v>
      </c>
    </row>
    <row r="9956" spans="1:2" x14ac:dyDescent="0.25">
      <c r="A9956" s="57">
        <v>42294519</v>
      </c>
      <c r="B9956" s="58" t="s">
        <v>2693</v>
      </c>
    </row>
    <row r="9957" spans="1:2" x14ac:dyDescent="0.25">
      <c r="A9957" s="57">
        <v>42294520</v>
      </c>
      <c r="B9957" s="58" t="s">
        <v>9797</v>
      </c>
    </row>
    <row r="9958" spans="1:2" x14ac:dyDescent="0.25">
      <c r="A9958" s="57">
        <v>42294521</v>
      </c>
      <c r="B9958" s="58" t="s">
        <v>8309</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5546</v>
      </c>
    </row>
    <row r="9963" spans="1:2" x14ac:dyDescent="0.25">
      <c r="A9963" s="57">
        <v>42294526</v>
      </c>
      <c r="B9963" s="58" t="s">
        <v>6868</v>
      </c>
    </row>
    <row r="9964" spans="1:2" x14ac:dyDescent="0.25">
      <c r="A9964" s="57">
        <v>42294601</v>
      </c>
      <c r="B9964" s="58" t="s">
        <v>8540</v>
      </c>
    </row>
    <row r="9965" spans="1:2" x14ac:dyDescent="0.25">
      <c r="A9965" s="57">
        <v>42294602</v>
      </c>
      <c r="B9965" s="58" t="s">
        <v>9974</v>
      </c>
    </row>
    <row r="9966" spans="1:2" x14ac:dyDescent="0.25">
      <c r="A9966" s="57">
        <v>42294603</v>
      </c>
      <c r="B9966" s="58" t="s">
        <v>9547</v>
      </c>
    </row>
    <row r="9967" spans="1:2" x14ac:dyDescent="0.25">
      <c r="A9967" s="57">
        <v>42294604</v>
      </c>
      <c r="B9967" s="58" t="s">
        <v>6639</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13377</v>
      </c>
    </row>
    <row r="9976" spans="1:2" x14ac:dyDescent="0.25">
      <c r="A9976" s="57">
        <v>42294706</v>
      </c>
      <c r="B9976" s="58" t="s">
        <v>4471</v>
      </c>
    </row>
    <row r="9977" spans="1:2" x14ac:dyDescent="0.25">
      <c r="A9977" s="57">
        <v>42294707</v>
      </c>
      <c r="B9977" s="58" t="s">
        <v>13880</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4928</v>
      </c>
    </row>
    <row r="9983" spans="1:2" x14ac:dyDescent="0.25">
      <c r="A9983" s="57">
        <v>42294713</v>
      </c>
      <c r="B9983" s="58" t="s">
        <v>7021</v>
      </c>
    </row>
    <row r="9984" spans="1:2" x14ac:dyDescent="0.25">
      <c r="A9984" s="57">
        <v>42294714</v>
      </c>
      <c r="B9984" s="58" t="s">
        <v>10714</v>
      </c>
    </row>
    <row r="9985" spans="1:2" x14ac:dyDescent="0.25">
      <c r="A9985" s="57">
        <v>42294715</v>
      </c>
      <c r="B9985" s="58" t="s">
        <v>15881</v>
      </c>
    </row>
    <row r="9986" spans="1:2" x14ac:dyDescent="0.25">
      <c r="A9986" s="57">
        <v>42294716</v>
      </c>
      <c r="B9986" s="58" t="s">
        <v>14334</v>
      </c>
    </row>
    <row r="9987" spans="1:2" x14ac:dyDescent="0.25">
      <c r="A9987" s="57">
        <v>42294717</v>
      </c>
      <c r="B9987" s="58" t="s">
        <v>5438</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2172</v>
      </c>
    </row>
    <row r="9993" spans="1:2" x14ac:dyDescent="0.25">
      <c r="A9993" s="57">
        <v>42294801</v>
      </c>
      <c r="B9993" s="58" t="s">
        <v>3108</v>
      </c>
    </row>
    <row r="9994" spans="1:2" x14ac:dyDescent="0.25">
      <c r="A9994" s="57">
        <v>42294802</v>
      </c>
      <c r="B9994" s="58" t="s">
        <v>7762</v>
      </c>
    </row>
    <row r="9995" spans="1:2" x14ac:dyDescent="0.25">
      <c r="A9995" s="57">
        <v>42294803</v>
      </c>
      <c r="B9995" s="58" t="s">
        <v>17617</v>
      </c>
    </row>
    <row r="9996" spans="1:2" x14ac:dyDescent="0.25">
      <c r="A9996" s="57">
        <v>42294804</v>
      </c>
      <c r="B9996" s="58" t="s">
        <v>15249</v>
      </c>
    </row>
    <row r="9997" spans="1:2" x14ac:dyDescent="0.25">
      <c r="A9997" s="57">
        <v>42294805</v>
      </c>
      <c r="B9997" s="58" t="s">
        <v>8990</v>
      </c>
    </row>
    <row r="9998" spans="1:2" x14ac:dyDescent="0.25">
      <c r="A9998" s="57">
        <v>42294806</v>
      </c>
      <c r="B9998" s="58" t="s">
        <v>7803</v>
      </c>
    </row>
    <row r="9999" spans="1:2" x14ac:dyDescent="0.25">
      <c r="A9999" s="57">
        <v>42294807</v>
      </c>
      <c r="B9999" s="58" t="s">
        <v>4580</v>
      </c>
    </row>
    <row r="10000" spans="1:2" x14ac:dyDescent="0.25">
      <c r="A10000" s="57">
        <v>42294808</v>
      </c>
      <c r="B10000" s="58" t="s">
        <v>9077</v>
      </c>
    </row>
    <row r="10001" spans="1:2" x14ac:dyDescent="0.25">
      <c r="A10001" s="57">
        <v>42294901</v>
      </c>
      <c r="B10001" s="58" t="s">
        <v>12495</v>
      </c>
    </row>
    <row r="10002" spans="1:2" x14ac:dyDescent="0.25">
      <c r="A10002" s="57">
        <v>42294902</v>
      </c>
      <c r="B10002" s="58" t="s">
        <v>8425</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8686</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14224</v>
      </c>
    </row>
    <row r="10022" spans="1:2" x14ac:dyDescent="0.25">
      <c r="A10022" s="57">
        <v>42294922</v>
      </c>
      <c r="B10022" s="58" t="s">
        <v>8661</v>
      </c>
    </row>
    <row r="10023" spans="1:2" x14ac:dyDescent="0.25">
      <c r="A10023" s="57">
        <v>42294923</v>
      </c>
      <c r="B10023" s="58" t="s">
        <v>14237</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13995</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6726</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9321</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4336</v>
      </c>
    </row>
    <row r="10038" spans="1:2" x14ac:dyDescent="0.25">
      <c r="A10038" s="57">
        <v>42294938</v>
      </c>
      <c r="B10038" s="58" t="s">
        <v>9330</v>
      </c>
    </row>
    <row r="10039" spans="1:2" x14ac:dyDescent="0.25">
      <c r="A10039" s="57">
        <v>42294939</v>
      </c>
      <c r="B10039" s="58" t="s">
        <v>12784</v>
      </c>
    </row>
    <row r="10040" spans="1:2" x14ac:dyDescent="0.25">
      <c r="A10040" s="57">
        <v>42294940</v>
      </c>
      <c r="B10040" s="58" t="s">
        <v>15337</v>
      </c>
    </row>
    <row r="10041" spans="1:2" x14ac:dyDescent="0.25">
      <c r="A10041" s="57">
        <v>42294941</v>
      </c>
      <c r="B10041" s="58" t="s">
        <v>7765</v>
      </c>
    </row>
    <row r="10042" spans="1:2" x14ac:dyDescent="0.25">
      <c r="A10042" s="57">
        <v>42294942</v>
      </c>
      <c r="B10042" s="58" t="s">
        <v>15083</v>
      </c>
    </row>
    <row r="10043" spans="1:2" x14ac:dyDescent="0.25">
      <c r="A10043" s="57">
        <v>42294943</v>
      </c>
      <c r="B10043" s="58" t="s">
        <v>6836</v>
      </c>
    </row>
    <row r="10044" spans="1:2" x14ac:dyDescent="0.25">
      <c r="A10044" s="57">
        <v>42294944</v>
      </c>
      <c r="B10044" s="58" t="s">
        <v>5749</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10853</v>
      </c>
    </row>
    <row r="10048" spans="1:2" x14ac:dyDescent="0.25">
      <c r="A10048" s="57">
        <v>42294948</v>
      </c>
      <c r="B10048" s="58" t="s">
        <v>4844</v>
      </c>
    </row>
    <row r="10049" spans="1:2" x14ac:dyDescent="0.25">
      <c r="A10049" s="57">
        <v>42294949</v>
      </c>
      <c r="B10049" s="58" t="s">
        <v>4926</v>
      </c>
    </row>
    <row r="10050" spans="1:2" x14ac:dyDescent="0.25">
      <c r="A10050" s="57">
        <v>42294950</v>
      </c>
      <c r="B10050" s="58" t="s">
        <v>11323</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15002</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5642</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5870</v>
      </c>
    </row>
    <row r="10071" spans="1:2" x14ac:dyDescent="0.25">
      <c r="A10071" s="57">
        <v>42295015</v>
      </c>
      <c r="B10071" s="58" t="s">
        <v>12214</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8404</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7896</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6753</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5115</v>
      </c>
    </row>
    <row r="10092" spans="1:2" x14ac:dyDescent="0.25">
      <c r="A10092" s="57">
        <v>42295121</v>
      </c>
      <c r="B10092" s="58" t="s">
        <v>10549</v>
      </c>
    </row>
    <row r="10093" spans="1:2" x14ac:dyDescent="0.25">
      <c r="A10093" s="57">
        <v>42295122</v>
      </c>
      <c r="B10093" s="58" t="s">
        <v>4645</v>
      </c>
    </row>
    <row r="10094" spans="1:2" x14ac:dyDescent="0.25">
      <c r="A10094" s="57">
        <v>42295123</v>
      </c>
      <c r="B10094" s="58" t="s">
        <v>5106</v>
      </c>
    </row>
    <row r="10095" spans="1:2" x14ac:dyDescent="0.25">
      <c r="A10095" s="57">
        <v>42295124</v>
      </c>
      <c r="B10095" s="58" t="s">
        <v>7934</v>
      </c>
    </row>
    <row r="10096" spans="1:2" x14ac:dyDescent="0.25">
      <c r="A10096" s="57">
        <v>42295125</v>
      </c>
      <c r="B10096" s="58" t="s">
        <v>17841</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4221</v>
      </c>
    </row>
    <row r="10100" spans="1:2" x14ac:dyDescent="0.25">
      <c r="A10100" s="57">
        <v>42295129</v>
      </c>
      <c r="B10100" s="58" t="s">
        <v>5679</v>
      </c>
    </row>
    <row r="10101" spans="1:2" x14ac:dyDescent="0.25">
      <c r="A10101" s="57">
        <v>42295130</v>
      </c>
      <c r="B10101" s="58" t="s">
        <v>14870</v>
      </c>
    </row>
    <row r="10102" spans="1:2" x14ac:dyDescent="0.25">
      <c r="A10102" s="57">
        <v>42295131</v>
      </c>
      <c r="B10102" s="58" t="s">
        <v>4600</v>
      </c>
    </row>
    <row r="10103" spans="1:2" x14ac:dyDescent="0.25">
      <c r="A10103" s="57">
        <v>42295132</v>
      </c>
      <c r="B10103" s="58" t="s">
        <v>15044</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6977</v>
      </c>
    </row>
    <row r="10114" spans="1:2" x14ac:dyDescent="0.25">
      <c r="A10114" s="57">
        <v>42295203</v>
      </c>
      <c r="B10114" s="58" t="s">
        <v>8491</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4919</v>
      </c>
    </row>
    <row r="10119" spans="1:2" x14ac:dyDescent="0.25">
      <c r="A10119" s="57">
        <v>42295302</v>
      </c>
      <c r="B10119" s="58" t="s">
        <v>16852</v>
      </c>
    </row>
    <row r="10120" spans="1:2" x14ac:dyDescent="0.25">
      <c r="A10120" s="57">
        <v>42295303</v>
      </c>
      <c r="B10120" s="58" t="s">
        <v>12713</v>
      </c>
    </row>
    <row r="10121" spans="1:2" x14ac:dyDescent="0.25">
      <c r="A10121" s="57">
        <v>42295304</v>
      </c>
      <c r="B10121" s="58" t="s">
        <v>5092</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5474</v>
      </c>
    </row>
    <row r="10126" spans="1:2" x14ac:dyDescent="0.25">
      <c r="A10126" s="57">
        <v>42295401</v>
      </c>
      <c r="B10126" s="58" t="s">
        <v>10731</v>
      </c>
    </row>
    <row r="10127" spans="1:2" x14ac:dyDescent="0.25">
      <c r="A10127" s="57">
        <v>42295402</v>
      </c>
      <c r="B10127" s="58" t="s">
        <v>5212</v>
      </c>
    </row>
    <row r="10128" spans="1:2" x14ac:dyDescent="0.25">
      <c r="A10128" s="57">
        <v>42295403</v>
      </c>
      <c r="B10128" s="58" t="s">
        <v>16365</v>
      </c>
    </row>
    <row r="10129" spans="1:2" x14ac:dyDescent="0.25">
      <c r="A10129" s="57">
        <v>42295404</v>
      </c>
      <c r="B10129" s="58" t="s">
        <v>11691</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5444</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6550</v>
      </c>
    </row>
    <row r="10154" spans="1:2" x14ac:dyDescent="0.25">
      <c r="A10154" s="57">
        <v>42295429</v>
      </c>
      <c r="B10154" s="58" t="s">
        <v>17682</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9706</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15153</v>
      </c>
    </row>
    <row r="10167" spans="1:2" x14ac:dyDescent="0.25">
      <c r="A10167" s="57">
        <v>42295446</v>
      </c>
      <c r="B10167" s="58" t="s">
        <v>14127</v>
      </c>
    </row>
    <row r="10168" spans="1:2" x14ac:dyDescent="0.25">
      <c r="A10168" s="57">
        <v>42295448</v>
      </c>
      <c r="B10168" s="58" t="s">
        <v>5717</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9431</v>
      </c>
    </row>
    <row r="10174" spans="1:2" x14ac:dyDescent="0.25">
      <c r="A10174" s="57">
        <v>42295455</v>
      </c>
      <c r="B10174" s="58" t="s">
        <v>3714</v>
      </c>
    </row>
    <row r="10175" spans="1:2" x14ac:dyDescent="0.25">
      <c r="A10175" s="57">
        <v>42295456</v>
      </c>
      <c r="B10175" s="58" t="s">
        <v>8112</v>
      </c>
    </row>
    <row r="10176" spans="1:2" x14ac:dyDescent="0.25">
      <c r="A10176" s="57">
        <v>42295457</v>
      </c>
      <c r="B10176" s="58" t="s">
        <v>7082</v>
      </c>
    </row>
    <row r="10177" spans="1:2" x14ac:dyDescent="0.25">
      <c r="A10177" s="57">
        <v>42295458</v>
      </c>
      <c r="B10177" s="58" t="s">
        <v>9153</v>
      </c>
    </row>
    <row r="10178" spans="1:2" x14ac:dyDescent="0.25">
      <c r="A10178" s="57">
        <v>42295459</v>
      </c>
      <c r="B10178" s="58" t="s">
        <v>17065</v>
      </c>
    </row>
    <row r="10179" spans="1:2" x14ac:dyDescent="0.25">
      <c r="A10179" s="57">
        <v>42295460</v>
      </c>
      <c r="B10179" s="58" t="s">
        <v>11489</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6231</v>
      </c>
    </row>
    <row r="10186" spans="1:2" x14ac:dyDescent="0.25">
      <c r="A10186" s="57">
        <v>42295504</v>
      </c>
      <c r="B10186" s="58" t="s">
        <v>16091</v>
      </c>
    </row>
    <row r="10187" spans="1:2" x14ac:dyDescent="0.25">
      <c r="A10187" s="57">
        <v>42295505</v>
      </c>
      <c r="B10187" s="58" t="s">
        <v>8349</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8221</v>
      </c>
    </row>
    <row r="10195" spans="1:2" x14ac:dyDescent="0.25">
      <c r="A10195" s="57">
        <v>42295513</v>
      </c>
      <c r="B10195" s="58" t="s">
        <v>5189</v>
      </c>
    </row>
    <row r="10196" spans="1:2" x14ac:dyDescent="0.25">
      <c r="A10196" s="57">
        <v>42295514</v>
      </c>
      <c r="B10196" s="58" t="s">
        <v>12090</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14766</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5056</v>
      </c>
    </row>
    <row r="10203" spans="1:2" x14ac:dyDescent="0.25">
      <c r="A10203" s="57">
        <v>42301503</v>
      </c>
      <c r="B10203" s="58" t="s">
        <v>14883</v>
      </c>
    </row>
    <row r="10204" spans="1:2" x14ac:dyDescent="0.25">
      <c r="A10204" s="57">
        <v>42301504</v>
      </c>
      <c r="B10204" s="58" t="s">
        <v>12590</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8610</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5855</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7259</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4924</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12189</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14946</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15457</v>
      </c>
    </row>
    <row r="10248" spans="1:2" x14ac:dyDescent="0.25">
      <c r="A10248" s="57">
        <v>42311704</v>
      </c>
      <c r="B10248" s="58" t="s">
        <v>4615</v>
      </c>
    </row>
    <row r="10249" spans="1:2" x14ac:dyDescent="0.25">
      <c r="A10249" s="57">
        <v>42311705</v>
      </c>
      <c r="B10249" s="58" t="s">
        <v>12558</v>
      </c>
    </row>
    <row r="10250" spans="1:2" x14ac:dyDescent="0.25">
      <c r="A10250" s="57">
        <v>42311707</v>
      </c>
      <c r="B10250" s="58" t="s">
        <v>17073</v>
      </c>
    </row>
    <row r="10251" spans="1:2" x14ac:dyDescent="0.25">
      <c r="A10251" s="57">
        <v>42311708</v>
      </c>
      <c r="B10251" s="58" t="s">
        <v>15086</v>
      </c>
    </row>
    <row r="10252" spans="1:2" x14ac:dyDescent="0.25">
      <c r="A10252" s="57">
        <v>42311901</v>
      </c>
      <c r="B10252" s="58" t="s">
        <v>8396</v>
      </c>
    </row>
    <row r="10253" spans="1:2" x14ac:dyDescent="0.25">
      <c r="A10253" s="57">
        <v>42311902</v>
      </c>
      <c r="B10253" s="58" t="s">
        <v>14156</v>
      </c>
    </row>
    <row r="10254" spans="1:2" x14ac:dyDescent="0.25">
      <c r="A10254" s="57">
        <v>42311903</v>
      </c>
      <c r="B10254" s="58" t="s">
        <v>7778</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16969</v>
      </c>
    </row>
    <row r="10258" spans="1:2" x14ac:dyDescent="0.25">
      <c r="A10258" s="57">
        <v>42312004</v>
      </c>
      <c r="B10258" s="58" t="s">
        <v>5789</v>
      </c>
    </row>
    <row r="10259" spans="1:2" x14ac:dyDescent="0.25">
      <c r="A10259" s="57">
        <v>42312005</v>
      </c>
      <c r="B10259" s="58" t="s">
        <v>5075</v>
      </c>
    </row>
    <row r="10260" spans="1:2" x14ac:dyDescent="0.25">
      <c r="A10260" s="57">
        <v>42312006</v>
      </c>
      <c r="B10260" s="58" t="s">
        <v>10603</v>
      </c>
    </row>
    <row r="10261" spans="1:2" x14ac:dyDescent="0.25">
      <c r="A10261" s="57">
        <v>42312007</v>
      </c>
      <c r="B10261" s="58" t="s">
        <v>7513</v>
      </c>
    </row>
    <row r="10262" spans="1:2" x14ac:dyDescent="0.25">
      <c r="A10262" s="57">
        <v>42312008</v>
      </c>
      <c r="B10262" s="58" t="s">
        <v>16391</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5201</v>
      </c>
    </row>
    <row r="10271" spans="1:2" x14ac:dyDescent="0.25">
      <c r="A10271" s="57">
        <v>42312104</v>
      </c>
      <c r="B10271" s="58" t="s">
        <v>9115</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5104</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14833</v>
      </c>
    </row>
    <row r="10284" spans="1:2" x14ac:dyDescent="0.25">
      <c r="A10284" s="57">
        <v>42312202</v>
      </c>
      <c r="B10284" s="58" t="s">
        <v>6380</v>
      </c>
    </row>
    <row r="10285" spans="1:2" x14ac:dyDescent="0.25">
      <c r="A10285" s="57">
        <v>42312203</v>
      </c>
      <c r="B10285" s="58" t="s">
        <v>9148</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10604</v>
      </c>
    </row>
    <row r="10293" spans="1:2" x14ac:dyDescent="0.25">
      <c r="A10293" s="57">
        <v>42312303</v>
      </c>
      <c r="B10293" s="58" t="s">
        <v>8712</v>
      </c>
    </row>
    <row r="10294" spans="1:2" x14ac:dyDescent="0.25">
      <c r="A10294" s="57">
        <v>42312304</v>
      </c>
      <c r="B10294" s="58" t="s">
        <v>5553</v>
      </c>
    </row>
    <row r="10295" spans="1:2" x14ac:dyDescent="0.25">
      <c r="A10295" s="57">
        <v>42312305</v>
      </c>
      <c r="B10295" s="58" t="s">
        <v>5329</v>
      </c>
    </row>
    <row r="10296" spans="1:2" x14ac:dyDescent="0.25">
      <c r="A10296" s="57">
        <v>42312306</v>
      </c>
      <c r="B10296" s="58" t="s">
        <v>16220</v>
      </c>
    </row>
    <row r="10297" spans="1:2" x14ac:dyDescent="0.25">
      <c r="A10297" s="57">
        <v>42312307</v>
      </c>
      <c r="B10297" s="58" t="s">
        <v>14834</v>
      </c>
    </row>
    <row r="10298" spans="1:2" x14ac:dyDescent="0.25">
      <c r="A10298" s="57">
        <v>42312309</v>
      </c>
      <c r="B10298" s="58" t="s">
        <v>14262</v>
      </c>
    </row>
    <row r="10299" spans="1:2" x14ac:dyDescent="0.25">
      <c r="A10299" s="57">
        <v>42312310</v>
      </c>
      <c r="B10299" s="58" t="s">
        <v>5412</v>
      </c>
    </row>
    <row r="10300" spans="1:2" x14ac:dyDescent="0.25">
      <c r="A10300" s="57">
        <v>42312311</v>
      </c>
      <c r="B10300" s="58" t="s">
        <v>9384</v>
      </c>
    </row>
    <row r="10301" spans="1:2" x14ac:dyDescent="0.25">
      <c r="A10301" s="57">
        <v>42312312</v>
      </c>
      <c r="B10301" s="58" t="s">
        <v>4855</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8034</v>
      </c>
    </row>
    <row r="10307" spans="1:2" x14ac:dyDescent="0.25">
      <c r="A10307" s="57">
        <v>42312502</v>
      </c>
      <c r="B10307" s="58" t="s">
        <v>3678</v>
      </c>
    </row>
    <row r="10308" spans="1:2" x14ac:dyDescent="0.25">
      <c r="A10308" s="57">
        <v>42312503</v>
      </c>
      <c r="B10308" s="58" t="s">
        <v>8159</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5571</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4349</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11737</v>
      </c>
    </row>
    <row r="10349" spans="1:2" x14ac:dyDescent="0.25">
      <c r="A10349" s="57">
        <v>43201405</v>
      </c>
      <c r="B10349" s="58" t="s">
        <v>15063</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4345</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14837</v>
      </c>
    </row>
    <row r="10362" spans="1:2" x14ac:dyDescent="0.25">
      <c r="A10362" s="57">
        <v>43201522</v>
      </c>
      <c r="B10362" s="58" t="s">
        <v>4706</v>
      </c>
    </row>
    <row r="10363" spans="1:2" x14ac:dyDescent="0.25">
      <c r="A10363" s="57">
        <v>43201531</v>
      </c>
      <c r="B10363" s="58" t="s">
        <v>16283</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4816</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15107</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8088</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10369</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7786</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9635</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4652</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8488</v>
      </c>
    </row>
    <row r="10416" spans="1:2" x14ac:dyDescent="0.25">
      <c r="A10416" s="57">
        <v>43202102</v>
      </c>
      <c r="B10416" s="58" t="s">
        <v>4422</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5519</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7835</v>
      </c>
    </row>
    <row r="10428" spans="1:2" x14ac:dyDescent="0.25">
      <c r="A10428" s="57">
        <v>43202210</v>
      </c>
      <c r="B10428" s="58" t="s">
        <v>4311</v>
      </c>
    </row>
    <row r="10429" spans="1:2" x14ac:dyDescent="0.25">
      <c r="A10429" s="57">
        <v>43202211</v>
      </c>
      <c r="B10429" s="58" t="s">
        <v>12504</v>
      </c>
    </row>
    <row r="10430" spans="1:2" x14ac:dyDescent="0.25">
      <c r="A10430" s="57">
        <v>43202212</v>
      </c>
      <c r="B10430" s="58" t="s">
        <v>4883</v>
      </c>
    </row>
    <row r="10431" spans="1:2" x14ac:dyDescent="0.25">
      <c r="A10431" s="57">
        <v>43202213</v>
      </c>
      <c r="B10431" s="58" t="s">
        <v>9246</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7759</v>
      </c>
    </row>
    <row r="10442" spans="1:2" x14ac:dyDescent="0.25">
      <c r="A10442" s="57">
        <v>43211510</v>
      </c>
      <c r="B10442" s="58" t="s">
        <v>4651</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4903</v>
      </c>
    </row>
    <row r="10446" spans="1:2" x14ac:dyDescent="0.25">
      <c r="A10446" s="57">
        <v>43211602</v>
      </c>
      <c r="B10446" s="58" t="s">
        <v>11934</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5636</v>
      </c>
    </row>
    <row r="10451" spans="1:2" x14ac:dyDescent="0.25">
      <c r="A10451" s="57">
        <v>43211607</v>
      </c>
      <c r="B10451" s="58" t="s">
        <v>9257</v>
      </c>
    </row>
    <row r="10452" spans="1:2" x14ac:dyDescent="0.25">
      <c r="A10452" s="57">
        <v>43211608</v>
      </c>
      <c r="B10452" s="58" t="s">
        <v>12396</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5593</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8315</v>
      </c>
    </row>
    <row r="10472" spans="1:2" x14ac:dyDescent="0.25">
      <c r="A10472" s="57">
        <v>43211721</v>
      </c>
      <c r="B10472" s="58" t="s">
        <v>3681</v>
      </c>
    </row>
    <row r="10473" spans="1:2" x14ac:dyDescent="0.25">
      <c r="A10473" s="57">
        <v>43211801</v>
      </c>
      <c r="B10473" s="58" t="s">
        <v>14753</v>
      </c>
    </row>
    <row r="10474" spans="1:2" x14ac:dyDescent="0.25">
      <c r="A10474" s="57">
        <v>43211802</v>
      </c>
      <c r="B10474" s="58" t="s">
        <v>13460</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8894</v>
      </c>
    </row>
    <row r="10485" spans="1:2" x14ac:dyDescent="0.25">
      <c r="A10485" s="57">
        <v>43212101</v>
      </c>
      <c r="B10485" s="58" t="s">
        <v>16894</v>
      </c>
    </row>
    <row r="10486" spans="1:2" x14ac:dyDescent="0.25">
      <c r="A10486" s="57">
        <v>43212102</v>
      </c>
      <c r="B10486" s="58" t="s">
        <v>13178</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5443</v>
      </c>
    </row>
    <row r="10491" spans="1:2" x14ac:dyDescent="0.25">
      <c r="A10491" s="57">
        <v>43212107</v>
      </c>
      <c r="B10491" s="58" t="s">
        <v>8549</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14817</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15043</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5811</v>
      </c>
    </row>
    <row r="10510" spans="1:2" x14ac:dyDescent="0.25">
      <c r="A10510" s="57">
        <v>43221514</v>
      </c>
      <c r="B10510" s="58" t="s">
        <v>6645</v>
      </c>
    </row>
    <row r="10511" spans="1:2" x14ac:dyDescent="0.25">
      <c r="A10511" s="57">
        <v>43221515</v>
      </c>
      <c r="B10511" s="58" t="s">
        <v>8138</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15036</v>
      </c>
    </row>
    <row r="10515" spans="1:2" x14ac:dyDescent="0.25">
      <c r="A10515" s="57">
        <v>43221519</v>
      </c>
      <c r="B10515" s="58" t="s">
        <v>10981</v>
      </c>
    </row>
    <row r="10516" spans="1:2" x14ac:dyDescent="0.25">
      <c r="A10516" s="57">
        <v>43221520</v>
      </c>
      <c r="B10516" s="58" t="s">
        <v>13438</v>
      </c>
    </row>
    <row r="10517" spans="1:2" x14ac:dyDescent="0.25">
      <c r="A10517" s="57">
        <v>43221521</v>
      </c>
      <c r="B10517" s="58" t="s">
        <v>7874</v>
      </c>
    </row>
    <row r="10518" spans="1:2" x14ac:dyDescent="0.25">
      <c r="A10518" s="57">
        <v>43221522</v>
      </c>
      <c r="B10518" s="58" t="s">
        <v>3749</v>
      </c>
    </row>
    <row r="10519" spans="1:2" x14ac:dyDescent="0.25">
      <c r="A10519" s="57">
        <v>43221523</v>
      </c>
      <c r="B10519" s="58" t="s">
        <v>9284</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4410</v>
      </c>
    </row>
    <row r="10528" spans="1:2" x14ac:dyDescent="0.25">
      <c r="A10528" s="57">
        <v>43221703</v>
      </c>
      <c r="B10528" s="58" t="s">
        <v>3883</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4960</v>
      </c>
    </row>
    <row r="10545" spans="1:2" x14ac:dyDescent="0.25">
      <c r="A10545" s="57">
        <v>43221720</v>
      </c>
      <c r="B10545" s="58" t="s">
        <v>8355</v>
      </c>
    </row>
    <row r="10546" spans="1:2" x14ac:dyDescent="0.25">
      <c r="A10546" s="57">
        <v>43221721</v>
      </c>
      <c r="B10546" s="58" t="s">
        <v>17208</v>
      </c>
    </row>
    <row r="10547" spans="1:2" x14ac:dyDescent="0.25">
      <c r="A10547" s="57">
        <v>43221801</v>
      </c>
      <c r="B10547" s="58" t="s">
        <v>6688</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12271</v>
      </c>
    </row>
    <row r="10554" spans="1:2" x14ac:dyDescent="0.25">
      <c r="A10554" s="57">
        <v>43221808</v>
      </c>
      <c r="B10554" s="58" t="s">
        <v>15942</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4957</v>
      </c>
    </row>
    <row r="10563" spans="1:2" x14ac:dyDescent="0.25">
      <c r="A10563" s="57">
        <v>43222608</v>
      </c>
      <c r="B10563" s="58" t="s">
        <v>8565</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4840</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5686</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15458</v>
      </c>
    </row>
    <row r="10585" spans="1:2" x14ac:dyDescent="0.25">
      <c r="A10585" s="57">
        <v>43222703</v>
      </c>
      <c r="B10585" s="58" t="s">
        <v>7545</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15034</v>
      </c>
    </row>
    <row r="10593" spans="1:2" x14ac:dyDescent="0.25">
      <c r="A10593" s="57">
        <v>43222814</v>
      </c>
      <c r="B10593" s="58" t="s">
        <v>5693</v>
      </c>
    </row>
    <row r="10594" spans="1:2" x14ac:dyDescent="0.25">
      <c r="A10594" s="57">
        <v>43222815</v>
      </c>
      <c r="B10594" s="58" t="s">
        <v>6328</v>
      </c>
    </row>
    <row r="10595" spans="1:2" x14ac:dyDescent="0.25">
      <c r="A10595" s="57">
        <v>43222816</v>
      </c>
      <c r="B10595" s="58" t="s">
        <v>9935</v>
      </c>
    </row>
    <row r="10596" spans="1:2" x14ac:dyDescent="0.25">
      <c r="A10596" s="57">
        <v>43222817</v>
      </c>
      <c r="B10596" s="58" t="s">
        <v>6938</v>
      </c>
    </row>
    <row r="10597" spans="1:2" x14ac:dyDescent="0.25">
      <c r="A10597" s="57">
        <v>43222818</v>
      </c>
      <c r="B10597" s="58" t="s">
        <v>5316</v>
      </c>
    </row>
    <row r="10598" spans="1:2" x14ac:dyDescent="0.25">
      <c r="A10598" s="57">
        <v>43222819</v>
      </c>
      <c r="B10598" s="58" t="s">
        <v>7414</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13977</v>
      </c>
    </row>
    <row r="10606" spans="1:2" x14ac:dyDescent="0.25">
      <c r="A10606" s="57">
        <v>43222902</v>
      </c>
      <c r="B10606" s="58" t="s">
        <v>12543</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12980</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14928</v>
      </c>
    </row>
    <row r="10616" spans="1:2" x14ac:dyDescent="0.25">
      <c r="A10616" s="57">
        <v>43223109</v>
      </c>
      <c r="B10616" s="58" t="s">
        <v>17111</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4246</v>
      </c>
    </row>
    <row r="10630" spans="1:2" x14ac:dyDescent="0.25">
      <c r="A10630" s="57">
        <v>43223210</v>
      </c>
      <c r="B10630" s="58" t="s">
        <v>13117</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14790</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8564</v>
      </c>
    </row>
    <row r="10641" spans="1:2" x14ac:dyDescent="0.25">
      <c r="A10641" s="57">
        <v>43231511</v>
      </c>
      <c r="B10641" s="58" t="s">
        <v>2779</v>
      </c>
    </row>
    <row r="10642" spans="1:2" x14ac:dyDescent="0.25">
      <c r="A10642" s="57">
        <v>43231512</v>
      </c>
      <c r="B10642" s="58" t="s">
        <v>4257</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4095</v>
      </c>
    </row>
    <row r="10647" spans="1:2" x14ac:dyDescent="0.25">
      <c r="A10647" s="57">
        <v>43231604</v>
      </c>
      <c r="B10647" s="58" t="s">
        <v>13169</v>
      </c>
    </row>
    <row r="10648" spans="1:2" x14ac:dyDescent="0.25">
      <c r="A10648" s="57">
        <v>43231605</v>
      </c>
      <c r="B10648" s="58" t="s">
        <v>5503</v>
      </c>
    </row>
    <row r="10649" spans="1:2" x14ac:dyDescent="0.25">
      <c r="A10649" s="57">
        <v>43232001</v>
      </c>
      <c r="B10649" s="58" t="s">
        <v>9323</v>
      </c>
    </row>
    <row r="10650" spans="1:2" x14ac:dyDescent="0.25">
      <c r="A10650" s="57">
        <v>43232002</v>
      </c>
      <c r="B10650" s="58" t="s">
        <v>15343</v>
      </c>
    </row>
    <row r="10651" spans="1:2" x14ac:dyDescent="0.25">
      <c r="A10651" s="57">
        <v>43232003</v>
      </c>
      <c r="B10651" s="58" t="s">
        <v>7965</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4477</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6905</v>
      </c>
    </row>
    <row r="10673" spans="1:2" x14ac:dyDescent="0.25">
      <c r="A10673" s="57">
        <v>43232306</v>
      </c>
      <c r="B10673" s="58" t="s">
        <v>12955</v>
      </c>
    </row>
    <row r="10674" spans="1:2" x14ac:dyDescent="0.25">
      <c r="A10674" s="57">
        <v>43232307</v>
      </c>
      <c r="B10674" s="58" t="s">
        <v>4961</v>
      </c>
    </row>
    <row r="10675" spans="1:2" x14ac:dyDescent="0.25">
      <c r="A10675" s="57">
        <v>43232309</v>
      </c>
      <c r="B10675" s="58" t="s">
        <v>2476</v>
      </c>
    </row>
    <row r="10676" spans="1:2" x14ac:dyDescent="0.25">
      <c r="A10676" s="57">
        <v>43232310</v>
      </c>
      <c r="B10676" s="58" t="s">
        <v>4386</v>
      </c>
    </row>
    <row r="10677" spans="1:2" x14ac:dyDescent="0.25">
      <c r="A10677" s="57">
        <v>43232311</v>
      </c>
      <c r="B10677" s="58" t="s">
        <v>3660</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9076</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5403</v>
      </c>
    </row>
    <row r="10687" spans="1:2" x14ac:dyDescent="0.25">
      <c r="A10687" s="57">
        <v>43232408</v>
      </c>
      <c r="B10687" s="58" t="s">
        <v>16271</v>
      </c>
    </row>
    <row r="10688" spans="1:2" x14ac:dyDescent="0.25">
      <c r="A10688" s="57">
        <v>43232409</v>
      </c>
      <c r="B10688" s="58" t="s">
        <v>7704</v>
      </c>
    </row>
    <row r="10689" spans="1:2" x14ac:dyDescent="0.25">
      <c r="A10689" s="57">
        <v>43232501</v>
      </c>
      <c r="B10689" s="58" t="s">
        <v>17577</v>
      </c>
    </row>
    <row r="10690" spans="1:2" x14ac:dyDescent="0.25">
      <c r="A10690" s="57">
        <v>43232502</v>
      </c>
      <c r="B10690" s="58" t="s">
        <v>5505</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12380</v>
      </c>
    </row>
    <row r="10699" spans="1:2" x14ac:dyDescent="0.25">
      <c r="A10699" s="57">
        <v>43232607</v>
      </c>
      <c r="B10699" s="58" t="s">
        <v>5390</v>
      </c>
    </row>
    <row r="10700" spans="1:2" x14ac:dyDescent="0.25">
      <c r="A10700" s="57">
        <v>43232608</v>
      </c>
      <c r="B10700" s="58" t="s">
        <v>5643</v>
      </c>
    </row>
    <row r="10701" spans="1:2" x14ac:dyDescent="0.25">
      <c r="A10701" s="57">
        <v>43232609</v>
      </c>
      <c r="B10701" s="58" t="s">
        <v>4368</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9007</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8779</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5183</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14141</v>
      </c>
    </row>
    <row r="10742" spans="1:2" x14ac:dyDescent="0.25">
      <c r="A10742" s="57">
        <v>43233407</v>
      </c>
      <c r="B10742" s="58" t="s">
        <v>11157</v>
      </c>
    </row>
    <row r="10743" spans="1:2" x14ac:dyDescent="0.25">
      <c r="A10743" s="57">
        <v>43233410</v>
      </c>
      <c r="B10743" s="58" t="s">
        <v>5768</v>
      </c>
    </row>
    <row r="10744" spans="1:2" x14ac:dyDescent="0.25">
      <c r="A10744" s="57">
        <v>43233411</v>
      </c>
      <c r="B10744" s="58" t="s">
        <v>13195</v>
      </c>
    </row>
    <row r="10745" spans="1:2" x14ac:dyDescent="0.25">
      <c r="A10745" s="57">
        <v>43233413</v>
      </c>
      <c r="B10745" s="58" t="s">
        <v>17441</v>
      </c>
    </row>
    <row r="10746" spans="1:2" x14ac:dyDescent="0.25">
      <c r="A10746" s="57">
        <v>43233414</v>
      </c>
      <c r="B10746" s="58" t="s">
        <v>12791</v>
      </c>
    </row>
    <row r="10747" spans="1:2" x14ac:dyDescent="0.25">
      <c r="A10747" s="57">
        <v>43233415</v>
      </c>
      <c r="B10747" s="58" t="s">
        <v>7722</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4825</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4530</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8156</v>
      </c>
    </row>
    <row r="10779" spans="1:2" x14ac:dyDescent="0.25">
      <c r="A10779" s="57">
        <v>44101709</v>
      </c>
      <c r="B10779" s="58" t="s">
        <v>4820</v>
      </c>
    </row>
    <row r="10780" spans="1:2" x14ac:dyDescent="0.25">
      <c r="A10780" s="57">
        <v>44101710</v>
      </c>
      <c r="B10780" s="58" t="s">
        <v>13976</v>
      </c>
    </row>
    <row r="10781" spans="1:2" x14ac:dyDescent="0.25">
      <c r="A10781" s="57">
        <v>44101711</v>
      </c>
      <c r="B10781" s="58" t="s">
        <v>12339</v>
      </c>
    </row>
    <row r="10782" spans="1:2" x14ac:dyDescent="0.25">
      <c r="A10782" s="57">
        <v>44101712</v>
      </c>
      <c r="B10782" s="58" t="s">
        <v>16644</v>
      </c>
    </row>
    <row r="10783" spans="1:2" x14ac:dyDescent="0.25">
      <c r="A10783" s="57">
        <v>44101713</v>
      </c>
      <c r="B10783" s="58" t="s">
        <v>15115</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15013</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7202</v>
      </c>
    </row>
    <row r="10820" spans="1:2" x14ac:dyDescent="0.25">
      <c r="A10820" s="57">
        <v>44102202</v>
      </c>
      <c r="B10820" s="58" t="s">
        <v>15072</v>
      </c>
    </row>
    <row r="10821" spans="1:2" x14ac:dyDescent="0.25">
      <c r="A10821" s="57">
        <v>44102203</v>
      </c>
      <c r="B10821" s="58" t="s">
        <v>5551</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5697</v>
      </c>
    </row>
    <row r="10827" spans="1:2" x14ac:dyDescent="0.25">
      <c r="A10827" s="57">
        <v>44102306</v>
      </c>
      <c r="B10827" s="58" t="s">
        <v>11307</v>
      </c>
    </row>
    <row r="10828" spans="1:2" x14ac:dyDescent="0.25">
      <c r="A10828" s="57">
        <v>44102307</v>
      </c>
      <c r="B10828" s="58" t="s">
        <v>14977</v>
      </c>
    </row>
    <row r="10829" spans="1:2" x14ac:dyDescent="0.25">
      <c r="A10829" s="57">
        <v>44102402</v>
      </c>
      <c r="B10829" s="58" t="s">
        <v>7145</v>
      </c>
    </row>
    <row r="10830" spans="1:2" x14ac:dyDescent="0.25">
      <c r="A10830" s="57">
        <v>44102403</v>
      </c>
      <c r="B10830" s="58" t="s">
        <v>5236</v>
      </c>
    </row>
    <row r="10831" spans="1:2" x14ac:dyDescent="0.25">
      <c r="A10831" s="57">
        <v>44102404</v>
      </c>
      <c r="B10831" s="58" t="s">
        <v>4930</v>
      </c>
    </row>
    <row r="10832" spans="1:2" x14ac:dyDescent="0.25">
      <c r="A10832" s="57">
        <v>44102405</v>
      </c>
      <c r="B10832" s="58" t="s">
        <v>5038</v>
      </c>
    </row>
    <row r="10833" spans="1:2" x14ac:dyDescent="0.25">
      <c r="A10833" s="57">
        <v>44102406</v>
      </c>
      <c r="B10833" s="58" t="s">
        <v>5665</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15139</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4849</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5514</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5149</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13944</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4639</v>
      </c>
    </row>
    <row r="10888" spans="1:2" x14ac:dyDescent="0.25">
      <c r="A10888" s="57">
        <v>44103121</v>
      </c>
      <c r="B10888" s="58" t="s">
        <v>8018</v>
      </c>
    </row>
    <row r="10889" spans="1:2" x14ac:dyDescent="0.25">
      <c r="A10889" s="57">
        <v>44103122</v>
      </c>
      <c r="B10889" s="58" t="s">
        <v>2840</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5237</v>
      </c>
    </row>
    <row r="10896" spans="1:2" x14ac:dyDescent="0.25">
      <c r="A10896" s="57">
        <v>44103503</v>
      </c>
      <c r="B10896" s="58" t="s">
        <v>15364</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14973</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5135</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13831</v>
      </c>
    </row>
    <row r="10913" spans="1:2" x14ac:dyDescent="0.25">
      <c r="A10913" s="57">
        <v>44111515</v>
      </c>
      <c r="B10913" s="58" t="s">
        <v>13208</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5573</v>
      </c>
    </row>
    <row r="10917" spans="1:2" x14ac:dyDescent="0.25">
      <c r="A10917" s="57">
        <v>44111519</v>
      </c>
      <c r="B10917" s="58" t="s">
        <v>2255</v>
      </c>
    </row>
    <row r="10918" spans="1:2" x14ac:dyDescent="0.25">
      <c r="A10918" s="57">
        <v>44111520</v>
      </c>
      <c r="B10918" s="58" t="s">
        <v>4939</v>
      </c>
    </row>
    <row r="10919" spans="1:2" x14ac:dyDescent="0.25">
      <c r="A10919" s="57">
        <v>44111521</v>
      </c>
      <c r="B10919" s="58" t="s">
        <v>5221</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15065</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15939</v>
      </c>
    </row>
    <row r="10929" spans="1:2" x14ac:dyDescent="0.25">
      <c r="A10929" s="57">
        <v>44111611</v>
      </c>
      <c r="B10929" s="58" t="s">
        <v>6066</v>
      </c>
    </row>
    <row r="10930" spans="1:2" x14ac:dyDescent="0.25">
      <c r="A10930" s="57">
        <v>44111612</v>
      </c>
      <c r="B10930" s="58" t="s">
        <v>4708</v>
      </c>
    </row>
    <row r="10931" spans="1:2" x14ac:dyDescent="0.25">
      <c r="A10931" s="57">
        <v>44111613</v>
      </c>
      <c r="B10931" s="58" t="s">
        <v>9564</v>
      </c>
    </row>
    <row r="10932" spans="1:2" x14ac:dyDescent="0.25">
      <c r="A10932" s="57">
        <v>44111614</v>
      </c>
      <c r="B10932" s="58" t="s">
        <v>15101</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5422</v>
      </c>
    </row>
    <row r="10936" spans="1:2" x14ac:dyDescent="0.25">
      <c r="A10936" s="57">
        <v>44111802</v>
      </c>
      <c r="B10936" s="58" t="s">
        <v>651</v>
      </c>
    </row>
    <row r="10937" spans="1:2" x14ac:dyDescent="0.25">
      <c r="A10937" s="57">
        <v>44111803</v>
      </c>
      <c r="B10937" s="58" t="s">
        <v>5659</v>
      </c>
    </row>
    <row r="10938" spans="1:2" x14ac:dyDescent="0.25">
      <c r="A10938" s="57">
        <v>44111804</v>
      </c>
      <c r="B10938" s="58" t="s">
        <v>9629</v>
      </c>
    </row>
    <row r="10939" spans="1:2" x14ac:dyDescent="0.25">
      <c r="A10939" s="57">
        <v>44111805</v>
      </c>
      <c r="B10939" s="58" t="s">
        <v>7669</v>
      </c>
    </row>
    <row r="10940" spans="1:2" x14ac:dyDescent="0.25">
      <c r="A10940" s="57">
        <v>44111806</v>
      </c>
      <c r="B10940" s="58" t="s">
        <v>2006</v>
      </c>
    </row>
    <row r="10941" spans="1:2" x14ac:dyDescent="0.25">
      <c r="A10941" s="57">
        <v>44111807</v>
      </c>
      <c r="B10941" s="58" t="s">
        <v>4737</v>
      </c>
    </row>
    <row r="10942" spans="1:2" x14ac:dyDescent="0.25">
      <c r="A10942" s="57">
        <v>44111808</v>
      </c>
      <c r="B10942" s="58" t="s">
        <v>15212</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5324</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4297</v>
      </c>
    </row>
    <row r="10957" spans="1:2" x14ac:dyDescent="0.25">
      <c r="A10957" s="57">
        <v>44111909</v>
      </c>
      <c r="B10957" s="58" t="s">
        <v>12634</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13443</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7097</v>
      </c>
    </row>
    <row r="10965" spans="1:2" x14ac:dyDescent="0.25">
      <c r="A10965" s="57">
        <v>44112007</v>
      </c>
      <c r="B10965" s="58" t="s">
        <v>9450</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18090</v>
      </c>
    </row>
    <row r="10985" spans="1:2" x14ac:dyDescent="0.25">
      <c r="A10985" s="57">
        <v>44121617</v>
      </c>
      <c r="B10985" s="58" t="s">
        <v>12306</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3973</v>
      </c>
    </row>
    <row r="10995" spans="1:2" x14ac:dyDescent="0.25">
      <c r="A10995" s="57">
        <v>44121627</v>
      </c>
      <c r="B10995" s="58" t="s">
        <v>8162</v>
      </c>
    </row>
    <row r="10996" spans="1:2" x14ac:dyDescent="0.25">
      <c r="A10996" s="57">
        <v>44121628</v>
      </c>
      <c r="B10996" s="58" t="s">
        <v>3266</v>
      </c>
    </row>
    <row r="10997" spans="1:2" x14ac:dyDescent="0.25">
      <c r="A10997" s="57">
        <v>44121630</v>
      </c>
      <c r="B10997" s="58" t="s">
        <v>8381</v>
      </c>
    </row>
    <row r="10998" spans="1:2" x14ac:dyDescent="0.25">
      <c r="A10998" s="57">
        <v>44121631</v>
      </c>
      <c r="B10998" s="58" t="s">
        <v>4013</v>
      </c>
    </row>
    <row r="10999" spans="1:2" x14ac:dyDescent="0.25">
      <c r="A10999" s="57">
        <v>44121632</v>
      </c>
      <c r="B10999" s="58" t="s">
        <v>13260</v>
      </c>
    </row>
    <row r="11000" spans="1:2" x14ac:dyDescent="0.25">
      <c r="A11000" s="57">
        <v>44121633</v>
      </c>
      <c r="B11000" s="58" t="s">
        <v>8812</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13768</v>
      </c>
    </row>
    <row r="11011" spans="1:2" x14ac:dyDescent="0.25">
      <c r="A11011" s="57">
        <v>44121709</v>
      </c>
      <c r="B11011" s="58" t="s">
        <v>4507</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14815</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4727</v>
      </c>
    </row>
    <row r="11018" spans="1:2" x14ac:dyDescent="0.25">
      <c r="A11018" s="57">
        <v>44121716</v>
      </c>
      <c r="B11018" s="58" t="s">
        <v>5102</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4819</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5335</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11858</v>
      </c>
    </row>
    <row r="11037" spans="1:2" x14ac:dyDescent="0.25">
      <c r="A11037" s="57">
        <v>44122010</v>
      </c>
      <c r="B11037" s="58" t="s">
        <v>7734</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12468</v>
      </c>
    </row>
    <row r="11047" spans="1:2" x14ac:dyDescent="0.25">
      <c r="A11047" s="57">
        <v>44122020</v>
      </c>
      <c r="B11047" s="58" t="s">
        <v>15760</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6027</v>
      </c>
    </row>
    <row r="11052" spans="1:2" x14ac:dyDescent="0.25">
      <c r="A11052" s="57">
        <v>44122025</v>
      </c>
      <c r="B11052" s="58" t="s">
        <v>4452</v>
      </c>
    </row>
    <row r="11053" spans="1:2" x14ac:dyDescent="0.25">
      <c r="A11053" s="57">
        <v>44122026</v>
      </c>
      <c r="B11053" s="58" t="s">
        <v>12561</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14102</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4077</v>
      </c>
    </row>
    <row r="11061" spans="1:2" x14ac:dyDescent="0.25">
      <c r="A11061" s="57">
        <v>44122107</v>
      </c>
      <c r="B11061" s="58" t="s">
        <v>10094</v>
      </c>
    </row>
    <row r="11062" spans="1:2" x14ac:dyDescent="0.25">
      <c r="A11062" s="57">
        <v>44122109</v>
      </c>
      <c r="B11062" s="58" t="s">
        <v>5416</v>
      </c>
    </row>
    <row r="11063" spans="1:2" x14ac:dyDescent="0.25">
      <c r="A11063" s="57">
        <v>44122110</v>
      </c>
      <c r="B11063" s="58" t="s">
        <v>14852</v>
      </c>
    </row>
    <row r="11064" spans="1:2" x14ac:dyDescent="0.25">
      <c r="A11064" s="57">
        <v>44122111</v>
      </c>
      <c r="B11064" s="58" t="s">
        <v>6602</v>
      </c>
    </row>
    <row r="11065" spans="1:2" x14ac:dyDescent="0.25">
      <c r="A11065" s="57">
        <v>44122112</v>
      </c>
      <c r="B11065" s="58" t="s">
        <v>9353</v>
      </c>
    </row>
    <row r="11066" spans="1:2" x14ac:dyDescent="0.25">
      <c r="A11066" s="57">
        <v>44122113</v>
      </c>
      <c r="B11066" s="58" t="s">
        <v>15930</v>
      </c>
    </row>
    <row r="11067" spans="1:2" x14ac:dyDescent="0.25">
      <c r="A11067" s="57">
        <v>44122114</v>
      </c>
      <c r="B11067" s="58" t="s">
        <v>13457</v>
      </c>
    </row>
    <row r="11068" spans="1:2" x14ac:dyDescent="0.25">
      <c r="A11068" s="57">
        <v>44122115</v>
      </c>
      <c r="B11068" s="58" t="s">
        <v>5392</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6304</v>
      </c>
    </row>
    <row r="11073" spans="1:2" x14ac:dyDescent="0.25">
      <c r="A11073" s="57">
        <v>44122120</v>
      </c>
      <c r="B11073" s="58" t="s">
        <v>12465</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11128</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10464</v>
      </c>
    </row>
    <row r="11082" spans="1:2" x14ac:dyDescent="0.25">
      <c r="A11082" s="57">
        <v>45101508</v>
      </c>
      <c r="B11082" s="58" t="s">
        <v>5407</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17810</v>
      </c>
    </row>
    <row r="11090" spans="1:2" x14ac:dyDescent="0.25">
      <c r="A11090" s="57">
        <v>45101602</v>
      </c>
      <c r="B11090" s="58" t="s">
        <v>8040</v>
      </c>
    </row>
    <row r="11091" spans="1:2" x14ac:dyDescent="0.25">
      <c r="A11091" s="57">
        <v>45101603</v>
      </c>
      <c r="B11091" s="58" t="s">
        <v>4936</v>
      </c>
    </row>
    <row r="11092" spans="1:2" x14ac:dyDescent="0.25">
      <c r="A11092" s="57">
        <v>45101604</v>
      </c>
      <c r="B11092" s="58" t="s">
        <v>18635</v>
      </c>
    </row>
    <row r="11093" spans="1:2" x14ac:dyDescent="0.25">
      <c r="A11093" s="57">
        <v>45101606</v>
      </c>
      <c r="B11093" s="58" t="s">
        <v>5004</v>
      </c>
    </row>
    <row r="11094" spans="1:2" x14ac:dyDescent="0.25">
      <c r="A11094" s="57">
        <v>45101607</v>
      </c>
      <c r="B11094" s="58" t="s">
        <v>5541</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4263</v>
      </c>
    </row>
    <row r="11103" spans="1:2" x14ac:dyDescent="0.25">
      <c r="A11103" s="57">
        <v>45101705</v>
      </c>
      <c r="B11103" s="58" t="s">
        <v>14894</v>
      </c>
    </row>
    <row r="11104" spans="1:2" x14ac:dyDescent="0.25">
      <c r="A11104" s="57">
        <v>45101706</v>
      </c>
      <c r="B11104" s="58" t="s">
        <v>5122</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5400</v>
      </c>
    </row>
    <row r="11110" spans="1:2" x14ac:dyDescent="0.25">
      <c r="A11110" s="57">
        <v>45101804</v>
      </c>
      <c r="B11110" s="58" t="s">
        <v>8967</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13315</v>
      </c>
    </row>
    <row r="11114" spans="1:2" x14ac:dyDescent="0.25">
      <c r="A11114" s="57">
        <v>45101808</v>
      </c>
      <c r="B11114" s="58" t="s">
        <v>8334</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8386</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12194</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9005</v>
      </c>
    </row>
    <row r="11142" spans="1:2" x14ac:dyDescent="0.25">
      <c r="A11142" s="57">
        <v>45111615</v>
      </c>
      <c r="B11142" s="58" t="s">
        <v>3208</v>
      </c>
    </row>
    <row r="11143" spans="1:2" x14ac:dyDescent="0.25">
      <c r="A11143" s="57">
        <v>45111616</v>
      </c>
      <c r="B11143" s="58" t="s">
        <v>14846</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15056</v>
      </c>
    </row>
    <row r="11160" spans="1:2" x14ac:dyDescent="0.25">
      <c r="A11160" s="57">
        <v>45111809</v>
      </c>
      <c r="B11160" s="58" t="s">
        <v>8366</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7466</v>
      </c>
    </row>
    <row r="11171" spans="1:2" x14ac:dyDescent="0.25">
      <c r="A11171" s="57">
        <v>45121504</v>
      </c>
      <c r="B11171" s="58" t="s">
        <v>16121</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5517</v>
      </c>
    </row>
    <row r="11175" spans="1:2" x14ac:dyDescent="0.25">
      <c r="A11175" s="57">
        <v>45121511</v>
      </c>
      <c r="B11175" s="58" t="s">
        <v>8252</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7687</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5297</v>
      </c>
    </row>
    <row r="11182" spans="1:2" x14ac:dyDescent="0.25">
      <c r="A11182" s="57">
        <v>45121518</v>
      </c>
      <c r="B11182" s="58" t="s">
        <v>13579</v>
      </c>
    </row>
    <row r="11183" spans="1:2" x14ac:dyDescent="0.25">
      <c r="A11183" s="57">
        <v>45121519</v>
      </c>
      <c r="B11183" s="58" t="s">
        <v>14840</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5058</v>
      </c>
    </row>
    <row r="11188" spans="1:2" x14ac:dyDescent="0.25">
      <c r="A11188" s="57">
        <v>45121604</v>
      </c>
      <c r="B11188" s="58" t="s">
        <v>18380</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13184</v>
      </c>
    </row>
    <row r="11195" spans="1:2" x14ac:dyDescent="0.25">
      <c r="A11195" s="57">
        <v>45121611</v>
      </c>
      <c r="B11195" s="58" t="s">
        <v>7768</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13255</v>
      </c>
    </row>
    <row r="11199" spans="1:2" x14ac:dyDescent="0.25">
      <c r="A11199" s="57">
        <v>45121615</v>
      </c>
      <c r="B11199" s="58" t="s">
        <v>7503</v>
      </c>
    </row>
    <row r="11200" spans="1:2" x14ac:dyDescent="0.25">
      <c r="A11200" s="57">
        <v>45121616</v>
      </c>
      <c r="B11200" s="58" t="s">
        <v>18535</v>
      </c>
    </row>
    <row r="11201" spans="1:2" x14ac:dyDescent="0.25">
      <c r="A11201" s="57">
        <v>45121617</v>
      </c>
      <c r="B11201" s="58" t="s">
        <v>5698</v>
      </c>
    </row>
    <row r="11202" spans="1:2" x14ac:dyDescent="0.25">
      <c r="A11202" s="57">
        <v>45121618</v>
      </c>
      <c r="B11202" s="58" t="s">
        <v>6493</v>
      </c>
    </row>
    <row r="11203" spans="1:2" x14ac:dyDescent="0.25">
      <c r="A11203" s="57">
        <v>45121619</v>
      </c>
      <c r="B11203" s="58" t="s">
        <v>9741</v>
      </c>
    </row>
    <row r="11204" spans="1:2" x14ac:dyDescent="0.25">
      <c r="A11204" s="57">
        <v>45121620</v>
      </c>
      <c r="B11204" s="58" t="s">
        <v>8031</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16889</v>
      </c>
    </row>
    <row r="11211" spans="1:2" x14ac:dyDescent="0.25">
      <c r="A11211" s="57">
        <v>45121704</v>
      </c>
      <c r="B11211" s="58" t="s">
        <v>4842</v>
      </c>
    </row>
    <row r="11212" spans="1:2" x14ac:dyDescent="0.25">
      <c r="A11212" s="57">
        <v>45121705</v>
      </c>
      <c r="B11212" s="58" t="s">
        <v>10330</v>
      </c>
    </row>
    <row r="11213" spans="1:2" x14ac:dyDescent="0.25">
      <c r="A11213" s="57">
        <v>45121706</v>
      </c>
      <c r="B11213" s="58" t="s">
        <v>4980</v>
      </c>
    </row>
    <row r="11214" spans="1:2" x14ac:dyDescent="0.25">
      <c r="A11214" s="57">
        <v>45121801</v>
      </c>
      <c r="B11214" s="58" t="s">
        <v>16289</v>
      </c>
    </row>
    <row r="11215" spans="1:2" x14ac:dyDescent="0.25">
      <c r="A11215" s="57">
        <v>45121802</v>
      </c>
      <c r="B11215" s="58" t="s">
        <v>8222</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13387</v>
      </c>
    </row>
    <row r="11219" spans="1:2" x14ac:dyDescent="0.25">
      <c r="A11219" s="57">
        <v>45121806</v>
      </c>
      <c r="B11219" s="58" t="s">
        <v>11373</v>
      </c>
    </row>
    <row r="11220" spans="1:2" x14ac:dyDescent="0.25">
      <c r="A11220" s="57">
        <v>45121807</v>
      </c>
      <c r="B11220" s="58" t="s">
        <v>4761</v>
      </c>
    </row>
    <row r="11221" spans="1:2" x14ac:dyDescent="0.25">
      <c r="A11221" s="57">
        <v>45121808</v>
      </c>
      <c r="B11221" s="58" t="s">
        <v>5691</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5219</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5468</v>
      </c>
    </row>
    <row r="11228" spans="1:2" x14ac:dyDescent="0.25">
      <c r="A11228" s="57">
        <v>45131601</v>
      </c>
      <c r="B11228" s="58" t="s">
        <v>7418</v>
      </c>
    </row>
    <row r="11229" spans="1:2" x14ac:dyDescent="0.25">
      <c r="A11229" s="57">
        <v>45131604</v>
      </c>
      <c r="B11229" s="58" t="s">
        <v>10903</v>
      </c>
    </row>
    <row r="11230" spans="1:2" x14ac:dyDescent="0.25">
      <c r="A11230" s="57">
        <v>45131701</v>
      </c>
      <c r="B11230" s="58" t="s">
        <v>4032</v>
      </c>
    </row>
    <row r="11231" spans="1:2" x14ac:dyDescent="0.25">
      <c r="A11231" s="57">
        <v>45141501</v>
      </c>
      <c r="B11231" s="58" t="s">
        <v>7787</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9015</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4976</v>
      </c>
    </row>
    <row r="11242" spans="1:2" x14ac:dyDescent="0.25">
      <c r="A11242" s="57">
        <v>46101601</v>
      </c>
      <c r="B11242" s="58" t="s">
        <v>6159</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8260</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16037</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5325</v>
      </c>
    </row>
    <row r="11256" spans="1:2" x14ac:dyDescent="0.25">
      <c r="A11256" s="57">
        <v>46121503</v>
      </c>
      <c r="B11256" s="58" t="s">
        <v>5287</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11527</v>
      </c>
    </row>
    <row r="11260" spans="1:2" x14ac:dyDescent="0.25">
      <c r="A11260" s="57">
        <v>46121507</v>
      </c>
      <c r="B11260" s="58" t="s">
        <v>8266</v>
      </c>
    </row>
    <row r="11261" spans="1:2" x14ac:dyDescent="0.25">
      <c r="A11261" s="57">
        <v>46121508</v>
      </c>
      <c r="B11261" s="58" t="s">
        <v>11426</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14912</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13683</v>
      </c>
    </row>
    <row r="11270" spans="1:2" x14ac:dyDescent="0.25">
      <c r="A11270" s="57">
        <v>46121605</v>
      </c>
      <c r="B11270" s="58" t="s">
        <v>16174</v>
      </c>
    </row>
    <row r="11271" spans="1:2" x14ac:dyDescent="0.25">
      <c r="A11271" s="57">
        <v>46131501</v>
      </c>
      <c r="B11271" s="58" t="s">
        <v>13879</v>
      </c>
    </row>
    <row r="11272" spans="1:2" x14ac:dyDescent="0.25">
      <c r="A11272" s="57">
        <v>46131502</v>
      </c>
      <c r="B11272" s="58" t="s">
        <v>10982</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5069</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9362</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8426</v>
      </c>
    </row>
    <row r="11296" spans="1:2" x14ac:dyDescent="0.25">
      <c r="A11296" s="57">
        <v>46151703</v>
      </c>
      <c r="B11296" s="58" t="s">
        <v>10949</v>
      </c>
    </row>
    <row r="11297" spans="1:2" x14ac:dyDescent="0.25">
      <c r="A11297" s="57">
        <v>46151704</v>
      </c>
      <c r="B11297" s="58" t="s">
        <v>4459</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14805</v>
      </c>
    </row>
    <row r="11301" spans="1:2" x14ac:dyDescent="0.25">
      <c r="A11301" s="57">
        <v>46151708</v>
      </c>
      <c r="B11301" s="58" t="s">
        <v>14043</v>
      </c>
    </row>
    <row r="11302" spans="1:2" x14ac:dyDescent="0.25">
      <c r="A11302" s="57">
        <v>46151709</v>
      </c>
      <c r="B11302" s="58" t="s">
        <v>14895</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8605</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5630</v>
      </c>
    </row>
    <row r="11312" spans="1:2" x14ac:dyDescent="0.25">
      <c r="A11312" s="57">
        <v>46161504</v>
      </c>
      <c r="B11312" s="58" t="s">
        <v>10490</v>
      </c>
    </row>
    <row r="11313" spans="1:2" x14ac:dyDescent="0.25">
      <c r="A11313" s="57">
        <v>46161505</v>
      </c>
      <c r="B11313" s="58" t="s">
        <v>13878</v>
      </c>
    </row>
    <row r="11314" spans="1:2" x14ac:dyDescent="0.25">
      <c r="A11314" s="57">
        <v>46161506</v>
      </c>
      <c r="B11314" s="58" t="s">
        <v>10192</v>
      </c>
    </row>
    <row r="11315" spans="1:2" x14ac:dyDescent="0.25">
      <c r="A11315" s="57">
        <v>46161507</v>
      </c>
      <c r="B11315" s="58" t="s">
        <v>15156</v>
      </c>
    </row>
    <row r="11316" spans="1:2" x14ac:dyDescent="0.25">
      <c r="A11316" s="57">
        <v>46161508</v>
      </c>
      <c r="B11316" s="58" t="s">
        <v>5992</v>
      </c>
    </row>
    <row r="11317" spans="1:2" x14ac:dyDescent="0.25">
      <c r="A11317" s="57">
        <v>46161509</v>
      </c>
      <c r="B11317" s="58" t="s">
        <v>11692</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14574</v>
      </c>
    </row>
    <row r="11323" spans="1:2" x14ac:dyDescent="0.25">
      <c r="A11323" s="57">
        <v>46171501</v>
      </c>
      <c r="B11323" s="58" t="s">
        <v>14964</v>
      </c>
    </row>
    <row r="11324" spans="1:2" x14ac:dyDescent="0.25">
      <c r="A11324" s="57">
        <v>46171502</v>
      </c>
      <c r="B11324" s="58" t="s">
        <v>13355</v>
      </c>
    </row>
    <row r="11325" spans="1:2" x14ac:dyDescent="0.25">
      <c r="A11325" s="57">
        <v>46171503</v>
      </c>
      <c r="B11325" s="58" t="s">
        <v>7891</v>
      </c>
    </row>
    <row r="11326" spans="1:2" x14ac:dyDescent="0.25">
      <c r="A11326" s="57">
        <v>46171504</v>
      </c>
      <c r="B11326" s="58" t="s">
        <v>10455</v>
      </c>
    </row>
    <row r="11327" spans="1:2" x14ac:dyDescent="0.25">
      <c r="A11327" s="57">
        <v>46171505</v>
      </c>
      <c r="B11327" s="58" t="s">
        <v>6950</v>
      </c>
    </row>
    <row r="11328" spans="1:2" x14ac:dyDescent="0.25">
      <c r="A11328" s="57">
        <v>46171506</v>
      </c>
      <c r="B11328" s="58" t="s">
        <v>9020</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8153</v>
      </c>
    </row>
    <row r="11346" spans="1:2" x14ac:dyDescent="0.25">
      <c r="A11346" s="57">
        <v>46171608</v>
      </c>
      <c r="B11346" s="58" t="s">
        <v>6180</v>
      </c>
    </row>
    <row r="11347" spans="1:2" x14ac:dyDescent="0.25">
      <c r="A11347" s="57">
        <v>46171609</v>
      </c>
      <c r="B11347" s="58" t="s">
        <v>10123</v>
      </c>
    </row>
    <row r="11348" spans="1:2" x14ac:dyDescent="0.25">
      <c r="A11348" s="57">
        <v>46171610</v>
      </c>
      <c r="B11348" s="58" t="s">
        <v>17789</v>
      </c>
    </row>
    <row r="11349" spans="1:2" x14ac:dyDescent="0.25">
      <c r="A11349" s="57">
        <v>46171611</v>
      </c>
      <c r="B11349" s="58" t="s">
        <v>10216</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4740</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14772</v>
      </c>
    </row>
    <row r="11360" spans="1:2" x14ac:dyDescent="0.25">
      <c r="A11360" s="57">
        <v>46181502</v>
      </c>
      <c r="B11360" s="58" t="s">
        <v>5435</v>
      </c>
    </row>
    <row r="11361" spans="1:2" x14ac:dyDescent="0.25">
      <c r="A11361" s="57">
        <v>46181503</v>
      </c>
      <c r="B11361" s="58" t="s">
        <v>18341</v>
      </c>
    </row>
    <row r="11362" spans="1:2" x14ac:dyDescent="0.25">
      <c r="A11362" s="57">
        <v>46181504</v>
      </c>
      <c r="B11362" s="58" t="s">
        <v>13098</v>
      </c>
    </row>
    <row r="11363" spans="1:2" x14ac:dyDescent="0.25">
      <c r="A11363" s="57">
        <v>46181505</v>
      </c>
      <c r="B11363" s="58" t="s">
        <v>15174</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8201</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7858</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15026</v>
      </c>
    </row>
    <row r="11375" spans="1:2" x14ac:dyDescent="0.25">
      <c r="A11375" s="57">
        <v>46181525</v>
      </c>
      <c r="B11375" s="58" t="s">
        <v>5411</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7347</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7849</v>
      </c>
    </row>
    <row r="11392" spans="1:2" x14ac:dyDescent="0.25">
      <c r="A11392" s="57">
        <v>46181701</v>
      </c>
      <c r="B11392" s="58" t="s">
        <v>12335</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7750</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9462</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5687</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5447</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4265</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5361</v>
      </c>
    </row>
    <row r="11446" spans="1:2" x14ac:dyDescent="0.25">
      <c r="A11446" s="57">
        <v>46191502</v>
      </c>
      <c r="B11446" s="58" t="s">
        <v>4533</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14923</v>
      </c>
    </row>
    <row r="11459" spans="1:2" x14ac:dyDescent="0.25">
      <c r="A11459" s="57">
        <v>46191610</v>
      </c>
      <c r="B11459" s="58" t="s">
        <v>7487</v>
      </c>
    </row>
    <row r="11460" spans="1:2" x14ac:dyDescent="0.25">
      <c r="A11460" s="57">
        <v>47101501</v>
      </c>
      <c r="B11460" s="58" t="s">
        <v>12393</v>
      </c>
    </row>
    <row r="11461" spans="1:2" x14ac:dyDescent="0.25">
      <c r="A11461" s="57">
        <v>47101502</v>
      </c>
      <c r="B11461" s="58" t="s">
        <v>4391</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4725</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12844</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4482</v>
      </c>
    </row>
    <row r="11480" spans="1:2" x14ac:dyDescent="0.25">
      <c r="A11480" s="57">
        <v>47101523</v>
      </c>
      <c r="B11480" s="58" t="s">
        <v>5033</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7450</v>
      </c>
    </row>
    <row r="11484" spans="1:2" x14ac:dyDescent="0.25">
      <c r="A11484" s="57">
        <v>47101527</v>
      </c>
      <c r="B11484" s="58" t="s">
        <v>17741</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5978</v>
      </c>
    </row>
    <row r="11488" spans="1:2" x14ac:dyDescent="0.25">
      <c r="A11488" s="57">
        <v>47101531</v>
      </c>
      <c r="B11488" s="58" t="s">
        <v>5498</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12476</v>
      </c>
    </row>
    <row r="11492" spans="1:2" x14ac:dyDescent="0.25">
      <c r="A11492" s="57">
        <v>47101535</v>
      </c>
      <c r="B11492" s="58" t="s">
        <v>8024</v>
      </c>
    </row>
    <row r="11493" spans="1:2" x14ac:dyDescent="0.25">
      <c r="A11493" s="57">
        <v>47101536</v>
      </c>
      <c r="B11493" s="58" t="s">
        <v>14095</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5174</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5718</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4440</v>
      </c>
    </row>
    <row r="11516" spans="1:2" x14ac:dyDescent="0.25">
      <c r="A11516" s="57">
        <v>47111603</v>
      </c>
      <c r="B11516" s="58" t="s">
        <v>3951</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14182</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14806</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9745</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8063</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7532</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8761</v>
      </c>
    </row>
    <row r="11550" spans="1:2" x14ac:dyDescent="0.25">
      <c r="A11550" s="57">
        <v>47121811</v>
      </c>
      <c r="B11550" s="58" t="s">
        <v>13707</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11602</v>
      </c>
    </row>
    <row r="11559" spans="1:2" x14ac:dyDescent="0.25">
      <c r="A11559" s="57">
        <v>47131601</v>
      </c>
      <c r="B11559" s="58" t="s">
        <v>5082</v>
      </c>
    </row>
    <row r="11560" spans="1:2" x14ac:dyDescent="0.25">
      <c r="A11560" s="57">
        <v>47131602</v>
      </c>
      <c r="B11560" s="58" t="s">
        <v>12136</v>
      </c>
    </row>
    <row r="11561" spans="1:2" x14ac:dyDescent="0.25">
      <c r="A11561" s="57">
        <v>47131603</v>
      </c>
      <c r="B11561" s="58" t="s">
        <v>5612</v>
      </c>
    </row>
    <row r="11562" spans="1:2" x14ac:dyDescent="0.25">
      <c r="A11562" s="57">
        <v>47131604</v>
      </c>
      <c r="B11562" s="58" t="s">
        <v>17592</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17549</v>
      </c>
    </row>
    <row r="11566" spans="1:2" x14ac:dyDescent="0.25">
      <c r="A11566" s="57">
        <v>47131610</v>
      </c>
      <c r="B11566" s="58" t="s">
        <v>8578</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13199</v>
      </c>
    </row>
    <row r="11570" spans="1:2" x14ac:dyDescent="0.25">
      <c r="A11570" s="57">
        <v>47131614</v>
      </c>
      <c r="B11570" s="58" t="s">
        <v>17374</v>
      </c>
    </row>
    <row r="11571" spans="1:2" x14ac:dyDescent="0.25">
      <c r="A11571" s="57">
        <v>47131615</v>
      </c>
      <c r="B11571" s="58" t="s">
        <v>8608</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9379</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5815</v>
      </c>
    </row>
    <row r="11579" spans="1:2" x14ac:dyDescent="0.25">
      <c r="A11579" s="57">
        <v>47131704</v>
      </c>
      <c r="B11579" s="58" t="s">
        <v>16501</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11850</v>
      </c>
    </row>
    <row r="11588" spans="1:2" x14ac:dyDescent="0.25">
      <c r="A11588" s="57">
        <v>47131802</v>
      </c>
      <c r="B11588" s="58" t="s">
        <v>17391</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17005</v>
      </c>
    </row>
    <row r="11602" spans="1:2" x14ac:dyDescent="0.25">
      <c r="A11602" s="57">
        <v>47131816</v>
      </c>
      <c r="B11602" s="58" t="s">
        <v>5224</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14865</v>
      </c>
    </row>
    <row r="11610" spans="1:2" x14ac:dyDescent="0.25">
      <c r="A11610" s="57">
        <v>47131824</v>
      </c>
      <c r="B11610" s="58" t="s">
        <v>4793</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15664</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5259</v>
      </c>
    </row>
    <row r="11620" spans="1:2" x14ac:dyDescent="0.25">
      <c r="A11620" s="57">
        <v>47131834</v>
      </c>
      <c r="B11620" s="58" t="s">
        <v>2667</v>
      </c>
    </row>
    <row r="11621" spans="1:2" x14ac:dyDescent="0.25">
      <c r="A11621" s="57">
        <v>47131901</v>
      </c>
      <c r="B11621" s="58" t="s">
        <v>9351</v>
      </c>
    </row>
    <row r="11622" spans="1:2" x14ac:dyDescent="0.25">
      <c r="A11622" s="57">
        <v>47131902</v>
      </c>
      <c r="B11622" s="58" t="s">
        <v>5312</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4674</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8780</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14683</v>
      </c>
    </row>
    <row r="11642" spans="1:2" x14ac:dyDescent="0.25">
      <c r="A11642" s="57">
        <v>48101511</v>
      </c>
      <c r="B11642" s="58" t="s">
        <v>11371</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15134</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4505</v>
      </c>
    </row>
    <row r="11651" spans="1:2" x14ac:dyDescent="0.25">
      <c r="A11651" s="57">
        <v>48101520</v>
      </c>
      <c r="B11651" s="58" t="s">
        <v>11183</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5137</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17632</v>
      </c>
    </row>
    <row r="11680" spans="1:2" x14ac:dyDescent="0.25">
      <c r="A11680" s="57">
        <v>48101617</v>
      </c>
      <c r="B11680" s="58" t="s">
        <v>14859</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8161</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8327</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4511</v>
      </c>
    </row>
    <row r="11706" spans="1:2" x14ac:dyDescent="0.25">
      <c r="A11706" s="57">
        <v>48101811</v>
      </c>
      <c r="B11706" s="58" t="s">
        <v>13750</v>
      </c>
    </row>
    <row r="11707" spans="1:2" x14ac:dyDescent="0.25">
      <c r="A11707" s="57">
        <v>48101812</v>
      </c>
      <c r="B11707" s="58" t="s">
        <v>11746</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8548</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10092</v>
      </c>
    </row>
    <row r="11722" spans="1:2" x14ac:dyDescent="0.25">
      <c r="A11722" s="57">
        <v>48101910</v>
      </c>
      <c r="B11722" s="58" t="s">
        <v>5086</v>
      </c>
    </row>
    <row r="11723" spans="1:2" x14ac:dyDescent="0.25">
      <c r="A11723" s="57">
        <v>48101911</v>
      </c>
      <c r="B11723" s="58" t="s">
        <v>5847</v>
      </c>
    </row>
    <row r="11724" spans="1:2" x14ac:dyDescent="0.25">
      <c r="A11724" s="57">
        <v>48101912</v>
      </c>
      <c r="B11724" s="58" t="s">
        <v>7394</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14950</v>
      </c>
    </row>
    <row r="11731" spans="1:2" x14ac:dyDescent="0.25">
      <c r="A11731" s="57">
        <v>48101919</v>
      </c>
      <c r="B11731" s="58" t="s">
        <v>4230</v>
      </c>
    </row>
    <row r="11732" spans="1:2" x14ac:dyDescent="0.25">
      <c r="A11732" s="57">
        <v>48101920</v>
      </c>
      <c r="B11732" s="58" t="s">
        <v>7486</v>
      </c>
    </row>
    <row r="11733" spans="1:2" x14ac:dyDescent="0.25">
      <c r="A11733" s="57">
        <v>48102001</v>
      </c>
      <c r="B11733" s="58" t="s">
        <v>10431</v>
      </c>
    </row>
    <row r="11734" spans="1:2" x14ac:dyDescent="0.25">
      <c r="A11734" s="57">
        <v>48102002</v>
      </c>
      <c r="B11734" s="58" t="s">
        <v>7641</v>
      </c>
    </row>
    <row r="11735" spans="1:2" x14ac:dyDescent="0.25">
      <c r="A11735" s="57">
        <v>48102003</v>
      </c>
      <c r="B11735" s="58" t="s">
        <v>14791</v>
      </c>
    </row>
    <row r="11736" spans="1:2" x14ac:dyDescent="0.25">
      <c r="A11736" s="57">
        <v>48102004</v>
      </c>
      <c r="B11736" s="58" t="s">
        <v>5169</v>
      </c>
    </row>
    <row r="11737" spans="1:2" x14ac:dyDescent="0.25">
      <c r="A11737" s="57">
        <v>48102005</v>
      </c>
      <c r="B11737" s="58" t="s">
        <v>692</v>
      </c>
    </row>
    <row r="11738" spans="1:2" x14ac:dyDescent="0.25">
      <c r="A11738" s="57">
        <v>48102006</v>
      </c>
      <c r="B11738" s="58" t="s">
        <v>14979</v>
      </c>
    </row>
    <row r="11739" spans="1:2" x14ac:dyDescent="0.25">
      <c r="A11739" s="57">
        <v>48102007</v>
      </c>
      <c r="B11739" s="58" t="s">
        <v>6792</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14747</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6706</v>
      </c>
    </row>
    <row r="11751" spans="1:2" x14ac:dyDescent="0.25">
      <c r="A11751" s="57">
        <v>48111103</v>
      </c>
      <c r="B11751" s="58" t="s">
        <v>10702</v>
      </c>
    </row>
    <row r="11752" spans="1:2" x14ac:dyDescent="0.25">
      <c r="A11752" s="57">
        <v>48111104</v>
      </c>
      <c r="B11752" s="58" t="s">
        <v>8074</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14968</v>
      </c>
    </row>
    <row r="11773" spans="1:2" x14ac:dyDescent="0.25">
      <c r="A11773" s="57">
        <v>49101602</v>
      </c>
      <c r="B11773" s="58" t="s">
        <v>2729</v>
      </c>
    </row>
    <row r="11774" spans="1:2" x14ac:dyDescent="0.25">
      <c r="A11774" s="57">
        <v>49101603</v>
      </c>
      <c r="B11774" s="58" t="s">
        <v>4614</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11652</v>
      </c>
    </row>
    <row r="11779" spans="1:2" x14ac:dyDescent="0.25">
      <c r="A11779" s="57">
        <v>49101608</v>
      </c>
      <c r="B11779" s="58" t="s">
        <v>7057</v>
      </c>
    </row>
    <row r="11780" spans="1:2" x14ac:dyDescent="0.25">
      <c r="A11780" s="57">
        <v>49101609</v>
      </c>
      <c r="B11780" s="58" t="s">
        <v>13193</v>
      </c>
    </row>
    <row r="11781" spans="1:2" x14ac:dyDescent="0.25">
      <c r="A11781" s="57">
        <v>49101611</v>
      </c>
      <c r="B11781" s="58" t="s">
        <v>15419</v>
      </c>
    </row>
    <row r="11782" spans="1:2" x14ac:dyDescent="0.25">
      <c r="A11782" s="57">
        <v>49101612</v>
      </c>
      <c r="B11782" s="58" t="s">
        <v>4743</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7748</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14855</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9780</v>
      </c>
    </row>
    <row r="11803" spans="1:2" x14ac:dyDescent="0.25">
      <c r="A11803" s="57">
        <v>49131501</v>
      </c>
      <c r="B11803" s="58" t="s">
        <v>4885</v>
      </c>
    </row>
    <row r="11804" spans="1:2" x14ac:dyDescent="0.25">
      <c r="A11804" s="57">
        <v>49131502</v>
      </c>
      <c r="B11804" s="58" t="s">
        <v>14862</v>
      </c>
    </row>
    <row r="11805" spans="1:2" x14ac:dyDescent="0.25">
      <c r="A11805" s="57">
        <v>49131503</v>
      </c>
      <c r="B11805" s="58" t="s">
        <v>17003</v>
      </c>
    </row>
    <row r="11806" spans="1:2" x14ac:dyDescent="0.25">
      <c r="A11806" s="57">
        <v>49131504</v>
      </c>
      <c r="B11806" s="58" t="s">
        <v>4985</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6956</v>
      </c>
    </row>
    <row r="11810" spans="1:2" x14ac:dyDescent="0.25">
      <c r="A11810" s="57">
        <v>49131602</v>
      </c>
      <c r="B11810" s="58" t="s">
        <v>9438</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15042</v>
      </c>
    </row>
    <row r="11832" spans="1:2" x14ac:dyDescent="0.25">
      <c r="A11832" s="57">
        <v>49151504</v>
      </c>
      <c r="B11832" s="58" t="s">
        <v>16868</v>
      </c>
    </row>
    <row r="11833" spans="1:2" x14ac:dyDescent="0.25">
      <c r="A11833" s="57">
        <v>49151505</v>
      </c>
      <c r="B11833" s="58" t="s">
        <v>5024</v>
      </c>
    </row>
    <row r="11834" spans="1:2" x14ac:dyDescent="0.25">
      <c r="A11834" s="57">
        <v>49151601</v>
      </c>
      <c r="B11834" s="58" t="s">
        <v>10060</v>
      </c>
    </row>
    <row r="11835" spans="1:2" x14ac:dyDescent="0.25">
      <c r="A11835" s="57">
        <v>49151602</v>
      </c>
      <c r="B11835" s="58" t="s">
        <v>17085</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8061</v>
      </c>
    </row>
    <row r="11839" spans="1:2" x14ac:dyDescent="0.25">
      <c r="A11839" s="57">
        <v>49161503</v>
      </c>
      <c r="B11839" s="58" t="s">
        <v>11562</v>
      </c>
    </row>
    <row r="11840" spans="1:2" x14ac:dyDescent="0.25">
      <c r="A11840" s="57">
        <v>49161504</v>
      </c>
      <c r="B11840" s="58" t="s">
        <v>8368</v>
      </c>
    </row>
    <row r="11841" spans="1:2" x14ac:dyDescent="0.25">
      <c r="A11841" s="57">
        <v>49161505</v>
      </c>
      <c r="B11841" s="58" t="s">
        <v>17772</v>
      </c>
    </row>
    <row r="11842" spans="1:2" x14ac:dyDescent="0.25">
      <c r="A11842" s="57">
        <v>49161506</v>
      </c>
      <c r="B11842" s="58" t="s">
        <v>8777</v>
      </c>
    </row>
    <row r="11843" spans="1:2" x14ac:dyDescent="0.25">
      <c r="A11843" s="57">
        <v>49161507</v>
      </c>
      <c r="B11843" s="58" t="s">
        <v>2514</v>
      </c>
    </row>
    <row r="11844" spans="1:2" x14ac:dyDescent="0.25">
      <c r="A11844" s="57">
        <v>49161508</v>
      </c>
      <c r="B11844" s="58" t="s">
        <v>8460</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7549</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7913</v>
      </c>
    </row>
    <row r="11852" spans="1:2" x14ac:dyDescent="0.25">
      <c r="A11852" s="57">
        <v>49161516</v>
      </c>
      <c r="B11852" s="58" t="s">
        <v>16452</v>
      </c>
    </row>
    <row r="11853" spans="1:2" x14ac:dyDescent="0.25">
      <c r="A11853" s="57">
        <v>49161517</v>
      </c>
      <c r="B11853" s="58" t="s">
        <v>12625</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7652</v>
      </c>
    </row>
    <row r="11857" spans="1:2" x14ac:dyDescent="0.25">
      <c r="A11857" s="57">
        <v>49161521</v>
      </c>
      <c r="B11857" s="58" t="s">
        <v>11698</v>
      </c>
    </row>
    <row r="11858" spans="1:2" x14ac:dyDescent="0.25">
      <c r="A11858" s="57">
        <v>49161522</v>
      </c>
      <c r="B11858" s="58" t="s">
        <v>7464</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7627</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5673</v>
      </c>
    </row>
    <row r="11866" spans="1:2" x14ac:dyDescent="0.25">
      <c r="A11866" s="57">
        <v>49161604</v>
      </c>
      <c r="B11866" s="58" t="s">
        <v>16985</v>
      </c>
    </row>
    <row r="11867" spans="1:2" x14ac:dyDescent="0.25">
      <c r="A11867" s="57">
        <v>49161605</v>
      </c>
      <c r="B11867" s="58" t="s">
        <v>7552</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12688</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16822</v>
      </c>
    </row>
    <row r="11880" spans="1:2" x14ac:dyDescent="0.25">
      <c r="A11880" s="57">
        <v>49161618</v>
      </c>
      <c r="B11880" s="58" t="s">
        <v>15181</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12153</v>
      </c>
    </row>
    <row r="11912" spans="1:2" x14ac:dyDescent="0.25">
      <c r="A11912" s="57">
        <v>49181515</v>
      </c>
      <c r="B11912" s="58" t="s">
        <v>14065</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8421</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15103</v>
      </c>
    </row>
    <row r="11927" spans="1:2" x14ac:dyDescent="0.25">
      <c r="A11927" s="57">
        <v>49201503</v>
      </c>
      <c r="B11927" s="58" t="s">
        <v>4312</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5695</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8109</v>
      </c>
    </row>
    <row r="11948" spans="1:2" x14ac:dyDescent="0.25">
      <c r="A11948" s="57">
        <v>49211604</v>
      </c>
      <c r="B11948" s="58" t="s">
        <v>13408</v>
      </c>
    </row>
    <row r="11949" spans="1:2" x14ac:dyDescent="0.25">
      <c r="A11949" s="57">
        <v>49211605</v>
      </c>
      <c r="B11949" s="58" t="s">
        <v>4495</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5556</v>
      </c>
    </row>
    <row r="11953" spans="1:2" x14ac:dyDescent="0.25">
      <c r="A11953" s="57">
        <v>49211609</v>
      </c>
      <c r="B11953" s="58" t="s">
        <v>6132</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4634</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4920</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4249</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10398</v>
      </c>
    </row>
    <row r="11995" spans="1:2" x14ac:dyDescent="0.25">
      <c r="A11995" s="57">
        <v>49241707</v>
      </c>
      <c r="B11995" s="58" t="s">
        <v>17205</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4631</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5351</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17446</v>
      </c>
    </row>
    <row r="12011" spans="1:2" x14ac:dyDescent="0.25">
      <c r="A12011" s="57">
        <v>50111510</v>
      </c>
      <c r="B12011" s="58" t="s">
        <v>11389</v>
      </c>
    </row>
    <row r="12012" spans="1:2" x14ac:dyDescent="0.25">
      <c r="A12012" s="57">
        <v>50111511</v>
      </c>
      <c r="B12012" s="58" t="s">
        <v>4946</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14829</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7111</v>
      </c>
    </row>
    <row r="12024" spans="1:2" x14ac:dyDescent="0.25">
      <c r="A12024" s="57">
        <v>50121706</v>
      </c>
      <c r="B12024" s="58" t="s">
        <v>10747</v>
      </c>
    </row>
    <row r="12025" spans="1:2" x14ac:dyDescent="0.25">
      <c r="A12025" s="57">
        <v>50121707</v>
      </c>
      <c r="B12025" s="58" t="s">
        <v>4469</v>
      </c>
    </row>
    <row r="12026" spans="1:2" x14ac:dyDescent="0.25">
      <c r="A12026" s="57">
        <v>50121802</v>
      </c>
      <c r="B12026" s="58" t="s">
        <v>6908</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14113</v>
      </c>
    </row>
    <row r="12031" spans="1:2" x14ac:dyDescent="0.25">
      <c r="A12031" s="57">
        <v>50131608</v>
      </c>
      <c r="B12031" s="58" t="s">
        <v>14958</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8321</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8433</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4419</v>
      </c>
    </row>
    <row r="12059" spans="1:2" x14ac:dyDescent="0.25">
      <c r="A12059" s="57">
        <v>50171830</v>
      </c>
      <c r="B12059" s="58" t="s">
        <v>4947</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5448</v>
      </c>
    </row>
    <row r="12078" spans="1:2" x14ac:dyDescent="0.25">
      <c r="A12078" s="57">
        <v>50182001</v>
      </c>
      <c r="B12078" s="58" t="s">
        <v>10619</v>
      </c>
    </row>
    <row r="12079" spans="1:2" x14ac:dyDescent="0.25">
      <c r="A12079" s="57">
        <v>50182002</v>
      </c>
      <c r="B12079" s="58" t="s">
        <v>7369</v>
      </c>
    </row>
    <row r="12080" spans="1:2" x14ac:dyDescent="0.25">
      <c r="A12080" s="57">
        <v>50182003</v>
      </c>
      <c r="B12080" s="58" t="s">
        <v>9803</v>
      </c>
    </row>
    <row r="12081" spans="1:2" x14ac:dyDescent="0.25">
      <c r="A12081" s="57">
        <v>50182004</v>
      </c>
      <c r="B12081" s="58" t="s">
        <v>17580</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14915</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10172</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4480</v>
      </c>
    </row>
    <row r="12100" spans="1:2" x14ac:dyDescent="0.25">
      <c r="A12100" s="57">
        <v>50192504</v>
      </c>
      <c r="B12100" s="58" t="s">
        <v>13024</v>
      </c>
    </row>
    <row r="12101" spans="1:2" x14ac:dyDescent="0.25">
      <c r="A12101" s="57">
        <v>50192601</v>
      </c>
      <c r="B12101" s="58" t="s">
        <v>17331</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10419</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8412</v>
      </c>
    </row>
    <row r="12112" spans="1:2" x14ac:dyDescent="0.25">
      <c r="A12112" s="57">
        <v>50193001</v>
      </c>
      <c r="B12112" s="58" t="s">
        <v>4499</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10392</v>
      </c>
    </row>
    <row r="12125" spans="1:2" x14ac:dyDescent="0.25">
      <c r="A12125" s="57">
        <v>50201709</v>
      </c>
      <c r="B12125" s="58" t="s">
        <v>6913</v>
      </c>
    </row>
    <row r="12126" spans="1:2" x14ac:dyDescent="0.25">
      <c r="A12126" s="57">
        <v>50201710</v>
      </c>
      <c r="B12126" s="58" t="s">
        <v>12490</v>
      </c>
    </row>
    <row r="12127" spans="1:2" x14ac:dyDescent="0.25">
      <c r="A12127" s="57">
        <v>50201711</v>
      </c>
      <c r="B12127" s="58" t="s">
        <v>5724</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6587</v>
      </c>
    </row>
    <row r="12160" spans="1:2" x14ac:dyDescent="0.25">
      <c r="A12160" s="57">
        <v>50221001</v>
      </c>
      <c r="B12160" s="58" t="s">
        <v>4408</v>
      </c>
    </row>
    <row r="12161" spans="1:2" x14ac:dyDescent="0.25">
      <c r="A12161" s="57">
        <v>50221002</v>
      </c>
      <c r="B12161" s="58" t="s">
        <v>13418</v>
      </c>
    </row>
    <row r="12162" spans="1:2" x14ac:dyDescent="0.25">
      <c r="A12162" s="57">
        <v>50221101</v>
      </c>
      <c r="B12162" s="58" t="s">
        <v>6764</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12602</v>
      </c>
    </row>
    <row r="12178" spans="1:2" x14ac:dyDescent="0.25">
      <c r="A12178" s="57">
        <v>51101518</v>
      </c>
      <c r="B12178" s="58" t="s">
        <v>7888</v>
      </c>
    </row>
    <row r="12179" spans="1:2" x14ac:dyDescent="0.25">
      <c r="A12179" s="57">
        <v>51101519</v>
      </c>
      <c r="B12179" s="58" t="s">
        <v>17907</v>
      </c>
    </row>
    <row r="12180" spans="1:2" x14ac:dyDescent="0.25">
      <c r="A12180" s="57">
        <v>51101521</v>
      </c>
      <c r="B12180" s="58" t="s">
        <v>4551</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12527</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12386</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8503</v>
      </c>
    </row>
    <row r="12196" spans="1:2" x14ac:dyDescent="0.25">
      <c r="A12196" s="57">
        <v>51101538</v>
      </c>
      <c r="B12196" s="58" t="s">
        <v>10295</v>
      </c>
    </row>
    <row r="12197" spans="1:2" x14ac:dyDescent="0.25">
      <c r="A12197" s="57">
        <v>51101539</v>
      </c>
      <c r="B12197" s="58" t="s">
        <v>17816</v>
      </c>
    </row>
    <row r="12198" spans="1:2" x14ac:dyDescent="0.25">
      <c r="A12198" s="57">
        <v>51101540</v>
      </c>
      <c r="B12198" s="58" t="s">
        <v>9833</v>
      </c>
    </row>
    <row r="12199" spans="1:2" x14ac:dyDescent="0.25">
      <c r="A12199" s="57">
        <v>51101541</v>
      </c>
      <c r="B12199" s="58" t="s">
        <v>8703</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13310</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8489</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4742</v>
      </c>
    </row>
    <row r="12227" spans="1:2" x14ac:dyDescent="0.25">
      <c r="A12227" s="57">
        <v>51101569</v>
      </c>
      <c r="B12227" s="58" t="s">
        <v>11662</v>
      </c>
    </row>
    <row r="12228" spans="1:2" x14ac:dyDescent="0.25">
      <c r="A12228" s="57">
        <v>51101570</v>
      </c>
      <c r="B12228" s="58" t="s">
        <v>18568</v>
      </c>
    </row>
    <row r="12229" spans="1:2" x14ac:dyDescent="0.25">
      <c r="A12229" s="57">
        <v>51101571</v>
      </c>
      <c r="B12229" s="58" t="s">
        <v>11808</v>
      </c>
    </row>
    <row r="12230" spans="1:2" x14ac:dyDescent="0.25">
      <c r="A12230" s="57">
        <v>51101572</v>
      </c>
      <c r="B12230" s="58" t="s">
        <v>9607</v>
      </c>
    </row>
    <row r="12231" spans="1:2" x14ac:dyDescent="0.25">
      <c r="A12231" s="57">
        <v>51101573</v>
      </c>
      <c r="B12231" s="58" t="s">
        <v>13131</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13854</v>
      </c>
    </row>
    <row r="12237" spans="1:2" x14ac:dyDescent="0.25">
      <c r="A12237" s="57">
        <v>51101579</v>
      </c>
      <c r="B12237" s="58" t="s">
        <v>7697</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4966</v>
      </c>
    </row>
    <row r="12243" spans="1:2" x14ac:dyDescent="0.25">
      <c r="A12243" s="57">
        <v>51101585</v>
      </c>
      <c r="B12243" s="58" t="s">
        <v>4833</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4225</v>
      </c>
    </row>
    <row r="12249" spans="1:2" x14ac:dyDescent="0.25">
      <c r="A12249" s="57">
        <v>51101591</v>
      </c>
      <c r="B12249" s="58" t="s">
        <v>13428</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13916</v>
      </c>
    </row>
    <row r="12254" spans="1:2" x14ac:dyDescent="0.25">
      <c r="A12254" s="57">
        <v>51101596</v>
      </c>
      <c r="B12254" s="58" t="s">
        <v>5289</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12700</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4272</v>
      </c>
    </row>
    <row r="12271" spans="1:2" x14ac:dyDescent="0.25">
      <c r="A12271" s="57">
        <v>51101618</v>
      </c>
      <c r="B12271" s="58" t="s">
        <v>9283</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11119</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8136</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7683</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4799</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12511</v>
      </c>
    </row>
    <row r="12306" spans="1:2" x14ac:dyDescent="0.25">
      <c r="A12306" s="57">
        <v>51101809</v>
      </c>
      <c r="B12306" s="58" t="s">
        <v>4104</v>
      </c>
    </row>
    <row r="12307" spans="1:2" x14ac:dyDescent="0.25">
      <c r="A12307" s="57">
        <v>51101810</v>
      </c>
      <c r="B12307" s="58" t="s">
        <v>5486</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12799</v>
      </c>
    </row>
    <row r="12312" spans="1:2" x14ac:dyDescent="0.25">
      <c r="A12312" s="57">
        <v>51101815</v>
      </c>
      <c r="B12312" s="58" t="s">
        <v>17277</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11912</v>
      </c>
    </row>
    <row r="12316" spans="1:2" x14ac:dyDescent="0.25">
      <c r="A12316" s="57">
        <v>51101819</v>
      </c>
      <c r="B12316" s="58" t="s">
        <v>8771</v>
      </c>
    </row>
    <row r="12317" spans="1:2" x14ac:dyDescent="0.25">
      <c r="A12317" s="57">
        <v>51101820</v>
      </c>
      <c r="B12317" s="58" t="s">
        <v>2071</v>
      </c>
    </row>
    <row r="12318" spans="1:2" x14ac:dyDescent="0.25">
      <c r="A12318" s="57">
        <v>51101821</v>
      </c>
      <c r="B12318" s="58" t="s">
        <v>8545</v>
      </c>
    </row>
    <row r="12319" spans="1:2" x14ac:dyDescent="0.25">
      <c r="A12319" s="57">
        <v>51101824</v>
      </c>
      <c r="B12319" s="58" t="s">
        <v>4496</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8876</v>
      </c>
    </row>
    <row r="12326" spans="1:2" x14ac:dyDescent="0.25">
      <c r="A12326" s="57">
        <v>51101831</v>
      </c>
      <c r="B12326" s="58" t="s">
        <v>4830</v>
      </c>
    </row>
    <row r="12327" spans="1:2" x14ac:dyDescent="0.25">
      <c r="A12327" s="57">
        <v>51101832</v>
      </c>
      <c r="B12327" s="58" t="s">
        <v>13177</v>
      </c>
    </row>
    <row r="12328" spans="1:2" x14ac:dyDescent="0.25">
      <c r="A12328" s="57">
        <v>51101834</v>
      </c>
      <c r="B12328" s="58" t="s">
        <v>8432</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5427</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4524</v>
      </c>
    </row>
    <row r="12338" spans="1:2" x14ac:dyDescent="0.25">
      <c r="A12338" s="57">
        <v>51101908</v>
      </c>
      <c r="B12338" s="58" t="s">
        <v>6340</v>
      </c>
    </row>
    <row r="12339" spans="1:2" x14ac:dyDescent="0.25">
      <c r="A12339" s="57">
        <v>51101909</v>
      </c>
      <c r="B12339" s="58" t="s">
        <v>12222</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15041</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9472</v>
      </c>
    </row>
    <row r="12358" spans="1:2" x14ac:dyDescent="0.25">
      <c r="A12358" s="57">
        <v>51102205</v>
      </c>
      <c r="B12358" s="58" t="s">
        <v>5150</v>
      </c>
    </row>
    <row r="12359" spans="1:2" x14ac:dyDescent="0.25">
      <c r="A12359" s="57">
        <v>51102206</v>
      </c>
      <c r="B12359" s="58" t="s">
        <v>9823</v>
      </c>
    </row>
    <row r="12360" spans="1:2" x14ac:dyDescent="0.25">
      <c r="A12360" s="57">
        <v>51102207</v>
      </c>
      <c r="B12360" s="58" t="s">
        <v>4399</v>
      </c>
    </row>
    <row r="12361" spans="1:2" x14ac:dyDescent="0.25">
      <c r="A12361" s="57">
        <v>51102208</v>
      </c>
      <c r="B12361" s="58" t="s">
        <v>10843</v>
      </c>
    </row>
    <row r="12362" spans="1:2" x14ac:dyDescent="0.25">
      <c r="A12362" s="57">
        <v>51102209</v>
      </c>
      <c r="B12362" s="58" t="s">
        <v>4964</v>
      </c>
    </row>
    <row r="12363" spans="1:2" x14ac:dyDescent="0.25">
      <c r="A12363" s="57">
        <v>51102211</v>
      </c>
      <c r="B12363" s="58" t="s">
        <v>5477</v>
      </c>
    </row>
    <row r="12364" spans="1:2" x14ac:dyDescent="0.25">
      <c r="A12364" s="57">
        <v>51102212</v>
      </c>
      <c r="B12364" s="58" t="s">
        <v>15982</v>
      </c>
    </row>
    <row r="12365" spans="1:2" x14ac:dyDescent="0.25">
      <c r="A12365" s="57">
        <v>51102213</v>
      </c>
      <c r="B12365" s="58" t="s">
        <v>12748</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8755</v>
      </c>
    </row>
    <row r="12389" spans="1:2" x14ac:dyDescent="0.25">
      <c r="A12389" s="57">
        <v>51102325</v>
      </c>
      <c r="B12389" s="58" t="s">
        <v>18819</v>
      </c>
    </row>
    <row r="12390" spans="1:2" x14ac:dyDescent="0.25">
      <c r="A12390" s="57">
        <v>51102326</v>
      </c>
      <c r="B12390" s="58" t="s">
        <v>5463</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15102</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4309</v>
      </c>
    </row>
    <row r="12403" spans="1:2" x14ac:dyDescent="0.25">
      <c r="A12403" s="57">
        <v>51102502</v>
      </c>
      <c r="B12403" s="58" t="s">
        <v>12621</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12371</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15868</v>
      </c>
    </row>
    <row r="12414" spans="1:2" x14ac:dyDescent="0.25">
      <c r="A12414" s="57">
        <v>51102708</v>
      </c>
      <c r="B12414" s="58" t="s">
        <v>5345</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13187</v>
      </c>
    </row>
    <row r="12419" spans="1:2" x14ac:dyDescent="0.25">
      <c r="A12419" s="57">
        <v>51102713</v>
      </c>
      <c r="B12419" s="58" t="s">
        <v>14857</v>
      </c>
    </row>
    <row r="12420" spans="1:2" x14ac:dyDescent="0.25">
      <c r="A12420" s="57">
        <v>51102714</v>
      </c>
      <c r="B12420" s="58" t="s">
        <v>18356</v>
      </c>
    </row>
    <row r="12421" spans="1:2" x14ac:dyDescent="0.25">
      <c r="A12421" s="57">
        <v>51102715</v>
      </c>
      <c r="B12421" s="58" t="s">
        <v>12064</v>
      </c>
    </row>
    <row r="12422" spans="1:2" x14ac:dyDescent="0.25">
      <c r="A12422" s="57">
        <v>51102717</v>
      </c>
      <c r="B12422" s="58" t="s">
        <v>8776</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8358</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7500</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10653</v>
      </c>
    </row>
    <row r="12440" spans="1:2" x14ac:dyDescent="0.25">
      <c r="A12440" s="57">
        <v>51111505</v>
      </c>
      <c r="B12440" s="58" t="s">
        <v>15055</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5063</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8346</v>
      </c>
    </row>
    <row r="12453" spans="1:2" x14ac:dyDescent="0.25">
      <c r="A12453" s="57">
        <v>51111518</v>
      </c>
      <c r="B12453" s="58" t="s">
        <v>15801</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12410</v>
      </c>
    </row>
    <row r="12459" spans="1:2" x14ac:dyDescent="0.25">
      <c r="A12459" s="57">
        <v>51111603</v>
      </c>
      <c r="B12459" s="58" t="s">
        <v>4909</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5168</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7976</v>
      </c>
    </row>
    <row r="12472" spans="1:2" x14ac:dyDescent="0.25">
      <c r="A12472" s="57">
        <v>51111618</v>
      </c>
      <c r="B12472" s="58" t="s">
        <v>2717</v>
      </c>
    </row>
    <row r="12473" spans="1:2" x14ac:dyDescent="0.25">
      <c r="A12473" s="57">
        <v>51111701</v>
      </c>
      <c r="B12473" s="58" t="s">
        <v>4677</v>
      </c>
    </row>
    <row r="12474" spans="1:2" x14ac:dyDescent="0.25">
      <c r="A12474" s="57">
        <v>51111702</v>
      </c>
      <c r="B12474" s="58" t="s">
        <v>5207</v>
      </c>
    </row>
    <row r="12475" spans="1:2" x14ac:dyDescent="0.25">
      <c r="A12475" s="57">
        <v>51111703</v>
      </c>
      <c r="B12475" s="58" t="s">
        <v>11781</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6462</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7650</v>
      </c>
    </row>
    <row r="12495" spans="1:2" x14ac:dyDescent="0.25">
      <c r="A12495" s="57">
        <v>51111804</v>
      </c>
      <c r="B12495" s="58" t="s">
        <v>5710</v>
      </c>
    </row>
    <row r="12496" spans="1:2" x14ac:dyDescent="0.25">
      <c r="A12496" s="57">
        <v>51111805</v>
      </c>
      <c r="B12496" s="58" t="s">
        <v>5631</v>
      </c>
    </row>
    <row r="12497" spans="1:2" x14ac:dyDescent="0.25">
      <c r="A12497" s="57">
        <v>51111806</v>
      </c>
      <c r="B12497" s="58" t="s">
        <v>9645</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14867</v>
      </c>
    </row>
    <row r="12503" spans="1:2" x14ac:dyDescent="0.25">
      <c r="A12503" s="57">
        <v>51111812</v>
      </c>
      <c r="B12503" s="58" t="s">
        <v>4805</v>
      </c>
    </row>
    <row r="12504" spans="1:2" x14ac:dyDescent="0.25">
      <c r="A12504" s="57">
        <v>51111813</v>
      </c>
      <c r="B12504" s="58" t="s">
        <v>6182</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14300</v>
      </c>
    </row>
    <row r="12512" spans="1:2" x14ac:dyDescent="0.25">
      <c r="A12512" s="57">
        <v>51111821</v>
      </c>
      <c r="B12512" s="58" t="s">
        <v>5641</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11032</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16323</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9567</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4672</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8367</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4861</v>
      </c>
    </row>
    <row r="12559" spans="1:2" x14ac:dyDescent="0.25">
      <c r="A12559" s="57">
        <v>51121708</v>
      </c>
      <c r="B12559" s="58" t="s">
        <v>13762</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16938</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15170</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4978</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7609</v>
      </c>
    </row>
    <row r="12588" spans="1:2" x14ac:dyDescent="0.25">
      <c r="A12588" s="57">
        <v>51121742</v>
      </c>
      <c r="B12588" s="58" t="s">
        <v>5752</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14775</v>
      </c>
    </row>
    <row r="12598" spans="1:2" x14ac:dyDescent="0.25">
      <c r="A12598" s="57">
        <v>51121752</v>
      </c>
      <c r="B12598" s="58" t="s">
        <v>17176</v>
      </c>
    </row>
    <row r="12599" spans="1:2" x14ac:dyDescent="0.25">
      <c r="A12599" s="57">
        <v>51121753</v>
      </c>
      <c r="B12599" s="58" t="s">
        <v>12089</v>
      </c>
    </row>
    <row r="12600" spans="1:2" x14ac:dyDescent="0.25">
      <c r="A12600" s="57">
        <v>51121754</v>
      </c>
      <c r="B12600" s="58" t="s">
        <v>7713</v>
      </c>
    </row>
    <row r="12601" spans="1:2" x14ac:dyDescent="0.25">
      <c r="A12601" s="57">
        <v>51121755</v>
      </c>
      <c r="B12601" s="58" t="s">
        <v>13336</v>
      </c>
    </row>
    <row r="12602" spans="1:2" x14ac:dyDescent="0.25">
      <c r="A12602" s="57">
        <v>51121756</v>
      </c>
      <c r="B12602" s="58" t="s">
        <v>12403</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8652</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6555</v>
      </c>
    </row>
    <row r="12612" spans="1:2" x14ac:dyDescent="0.25">
      <c r="A12612" s="57">
        <v>51121801</v>
      </c>
      <c r="B12612" s="58" t="s">
        <v>5414</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4231</v>
      </c>
    </row>
    <row r="12616" spans="1:2" x14ac:dyDescent="0.25">
      <c r="A12616" s="57">
        <v>51121805</v>
      </c>
      <c r="B12616" s="58" t="s">
        <v>10995</v>
      </c>
    </row>
    <row r="12617" spans="1:2" x14ac:dyDescent="0.25">
      <c r="A12617" s="57">
        <v>51121806</v>
      </c>
      <c r="B12617" s="58" t="s">
        <v>7505</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8179</v>
      </c>
    </row>
    <row r="12621" spans="1:2" x14ac:dyDescent="0.25">
      <c r="A12621" s="57">
        <v>51121810</v>
      </c>
      <c r="B12621" s="58" t="s">
        <v>17887</v>
      </c>
    </row>
    <row r="12622" spans="1:2" x14ac:dyDescent="0.25">
      <c r="A12622" s="57">
        <v>51121811</v>
      </c>
      <c r="B12622" s="58" t="s">
        <v>8383</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14841</v>
      </c>
    </row>
    <row r="12651" spans="1:2" x14ac:dyDescent="0.25">
      <c r="A12651" s="57">
        <v>51122201</v>
      </c>
      <c r="B12651" s="58" t="s">
        <v>5450</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11770</v>
      </c>
    </row>
    <row r="12655" spans="1:2" x14ac:dyDescent="0.25">
      <c r="A12655" s="57">
        <v>51131503</v>
      </c>
      <c r="B12655" s="58" t="s">
        <v>15108</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10633</v>
      </c>
    </row>
    <row r="12659" spans="1:2" x14ac:dyDescent="0.25">
      <c r="A12659" s="57">
        <v>51131507</v>
      </c>
      <c r="B12659" s="58" t="s">
        <v>5891</v>
      </c>
    </row>
    <row r="12660" spans="1:2" x14ac:dyDescent="0.25">
      <c r="A12660" s="57">
        <v>51131508</v>
      </c>
      <c r="B12660" s="58" t="s">
        <v>4223</v>
      </c>
    </row>
    <row r="12661" spans="1:2" x14ac:dyDescent="0.25">
      <c r="A12661" s="57">
        <v>51131509</v>
      </c>
      <c r="B12661" s="58" t="s">
        <v>12728</v>
      </c>
    </row>
    <row r="12662" spans="1:2" x14ac:dyDescent="0.25">
      <c r="A12662" s="57">
        <v>51131510</v>
      </c>
      <c r="B12662" s="58" t="s">
        <v>5536</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5633</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3940</v>
      </c>
    </row>
    <row r="12692" spans="1:2" x14ac:dyDescent="0.25">
      <c r="A12692" s="57">
        <v>51131707</v>
      </c>
      <c r="B12692" s="58" t="s">
        <v>8124</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8625</v>
      </c>
    </row>
    <row r="12699" spans="1:2" x14ac:dyDescent="0.25">
      <c r="A12699" s="57">
        <v>51131714</v>
      </c>
      <c r="B12699" s="58" t="s">
        <v>3106</v>
      </c>
    </row>
    <row r="12700" spans="1:2" x14ac:dyDescent="0.25">
      <c r="A12700" s="57">
        <v>51131715</v>
      </c>
      <c r="B12700" s="58" t="s">
        <v>5264</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6737</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4319</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15067</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4427</v>
      </c>
    </row>
    <row r="12727" spans="1:2" x14ac:dyDescent="0.25">
      <c r="A12727" s="57">
        <v>51141507</v>
      </c>
      <c r="B12727" s="58" t="s">
        <v>7709</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12970</v>
      </c>
    </row>
    <row r="12734" spans="1:2" x14ac:dyDescent="0.25">
      <c r="A12734" s="57">
        <v>51141514</v>
      </c>
      <c r="B12734" s="58" t="s">
        <v>14999</v>
      </c>
    </row>
    <row r="12735" spans="1:2" x14ac:dyDescent="0.25">
      <c r="A12735" s="57">
        <v>51141515</v>
      </c>
      <c r="B12735" s="58" t="s">
        <v>5132</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14935</v>
      </c>
    </row>
    <row r="12743" spans="1:2" x14ac:dyDescent="0.25">
      <c r="A12743" s="57">
        <v>51141523</v>
      </c>
      <c r="B12743" s="58" t="s">
        <v>2305</v>
      </c>
    </row>
    <row r="12744" spans="1:2" x14ac:dyDescent="0.25">
      <c r="A12744" s="57">
        <v>51141524</v>
      </c>
      <c r="B12744" s="58" t="s">
        <v>4441</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5677</v>
      </c>
    </row>
    <row r="12754" spans="1:2" x14ac:dyDescent="0.25">
      <c r="A12754" s="57">
        <v>51141601</v>
      </c>
      <c r="B12754" s="58" t="s">
        <v>277</v>
      </c>
    </row>
    <row r="12755" spans="1:2" x14ac:dyDescent="0.25">
      <c r="A12755" s="57">
        <v>51141602</v>
      </c>
      <c r="B12755" s="58" t="s">
        <v>7671</v>
      </c>
    </row>
    <row r="12756" spans="1:2" x14ac:dyDescent="0.25">
      <c r="A12756" s="57">
        <v>51141603</v>
      </c>
      <c r="B12756" s="58" t="s">
        <v>10899</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12110</v>
      </c>
    </row>
    <row r="12764" spans="1:2" x14ac:dyDescent="0.25">
      <c r="A12764" s="57">
        <v>51141611</v>
      </c>
      <c r="B12764" s="58" t="s">
        <v>8374</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14649</v>
      </c>
    </row>
    <row r="12770" spans="1:2" x14ac:dyDescent="0.25">
      <c r="A12770" s="57">
        <v>51141617</v>
      </c>
      <c r="B12770" s="58" t="s">
        <v>6578</v>
      </c>
    </row>
    <row r="12771" spans="1:2" x14ac:dyDescent="0.25">
      <c r="A12771" s="57">
        <v>51141618</v>
      </c>
      <c r="B12771" s="58" t="s">
        <v>4589</v>
      </c>
    </row>
    <row r="12772" spans="1:2" x14ac:dyDescent="0.25">
      <c r="A12772" s="57">
        <v>51141619</v>
      </c>
      <c r="B12772" s="58" t="s">
        <v>8754</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5042</v>
      </c>
    </row>
    <row r="12776" spans="1:2" x14ac:dyDescent="0.25">
      <c r="A12776" s="57">
        <v>51141623</v>
      </c>
      <c r="B12776" s="58" t="s">
        <v>8468</v>
      </c>
    </row>
    <row r="12777" spans="1:2" x14ac:dyDescent="0.25">
      <c r="A12777" s="57">
        <v>51141624</v>
      </c>
      <c r="B12777" s="58" t="s">
        <v>83</v>
      </c>
    </row>
    <row r="12778" spans="1:2" x14ac:dyDescent="0.25">
      <c r="A12778" s="57">
        <v>51141625</v>
      </c>
      <c r="B12778" s="58" t="s">
        <v>5410</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5070</v>
      </c>
    </row>
    <row r="12783" spans="1:2" x14ac:dyDescent="0.25">
      <c r="A12783" s="57">
        <v>51141630</v>
      </c>
      <c r="B12783" s="58" t="s">
        <v>17795</v>
      </c>
    </row>
    <row r="12784" spans="1:2" x14ac:dyDescent="0.25">
      <c r="A12784" s="57">
        <v>51141631</v>
      </c>
      <c r="B12784" s="58" t="s">
        <v>5797</v>
      </c>
    </row>
    <row r="12785" spans="1:2" x14ac:dyDescent="0.25">
      <c r="A12785" s="57">
        <v>51141632</v>
      </c>
      <c r="B12785" s="58" t="s">
        <v>12840</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15088</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5047</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3908</v>
      </c>
    </row>
    <row r="12819" spans="1:2" x14ac:dyDescent="0.25">
      <c r="A12819" s="57">
        <v>51141804</v>
      </c>
      <c r="B12819" s="58" t="s">
        <v>10311</v>
      </c>
    </row>
    <row r="12820" spans="1:2" x14ac:dyDescent="0.25">
      <c r="A12820" s="57">
        <v>51141805</v>
      </c>
      <c r="B12820" s="58" t="s">
        <v>14813</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14986</v>
      </c>
    </row>
    <row r="12827" spans="1:2" x14ac:dyDescent="0.25">
      <c r="A12827" s="57">
        <v>51141812</v>
      </c>
      <c r="B12827" s="58" t="s">
        <v>11439</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6761</v>
      </c>
    </row>
    <row r="12835" spans="1:2" x14ac:dyDescent="0.25">
      <c r="A12835" s="57">
        <v>51141820</v>
      </c>
      <c r="B12835" s="58" t="s">
        <v>9319</v>
      </c>
    </row>
    <row r="12836" spans="1:2" x14ac:dyDescent="0.25">
      <c r="A12836" s="57">
        <v>51141821</v>
      </c>
      <c r="B12836" s="58" t="s">
        <v>6041</v>
      </c>
    </row>
    <row r="12837" spans="1:2" x14ac:dyDescent="0.25">
      <c r="A12837" s="57">
        <v>51141822</v>
      </c>
      <c r="B12837" s="58" t="s">
        <v>13007</v>
      </c>
    </row>
    <row r="12838" spans="1:2" x14ac:dyDescent="0.25">
      <c r="A12838" s="57">
        <v>51141903</v>
      </c>
      <c r="B12838" s="58" t="s">
        <v>13668</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7449</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5705</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4676</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12364</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6879</v>
      </c>
    </row>
    <row r="12877" spans="1:2" x14ac:dyDescent="0.25">
      <c r="A12877" s="57">
        <v>51142107</v>
      </c>
      <c r="B12877" s="58" t="s">
        <v>5091</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6147</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15099</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16014</v>
      </c>
    </row>
    <row r="12890" spans="1:2" x14ac:dyDescent="0.25">
      <c r="A12890" s="57">
        <v>51142121</v>
      </c>
      <c r="B12890" s="58" t="s">
        <v>14378</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11848</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8169</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15186</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5957</v>
      </c>
    </row>
    <row r="12917" spans="1:2" x14ac:dyDescent="0.25">
      <c r="A12917" s="57">
        <v>51142148</v>
      </c>
      <c r="B12917" s="58" t="s">
        <v>16130</v>
      </c>
    </row>
    <row r="12918" spans="1:2" x14ac:dyDescent="0.25">
      <c r="A12918" s="57">
        <v>51142149</v>
      </c>
      <c r="B12918" s="58" t="s">
        <v>8890</v>
      </c>
    </row>
    <row r="12919" spans="1:2" x14ac:dyDescent="0.25">
      <c r="A12919" s="57">
        <v>51142201</v>
      </c>
      <c r="B12919" s="58" t="s">
        <v>4196</v>
      </c>
    </row>
    <row r="12920" spans="1:2" x14ac:dyDescent="0.25">
      <c r="A12920" s="57">
        <v>51142202</v>
      </c>
      <c r="B12920" s="58" t="s">
        <v>8456</v>
      </c>
    </row>
    <row r="12921" spans="1:2" x14ac:dyDescent="0.25">
      <c r="A12921" s="57">
        <v>51142203</v>
      </c>
      <c r="B12921" s="58" t="s">
        <v>11861</v>
      </c>
    </row>
    <row r="12922" spans="1:2" x14ac:dyDescent="0.25">
      <c r="A12922" s="57">
        <v>51142205</v>
      </c>
      <c r="B12922" s="58" t="s">
        <v>6636</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10710</v>
      </c>
    </row>
    <row r="12930" spans="1:2" x14ac:dyDescent="0.25">
      <c r="A12930" s="57">
        <v>51142213</v>
      </c>
      <c r="B12930" s="58" t="s">
        <v>7203</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7510</v>
      </c>
    </row>
    <row r="12935" spans="1:2" x14ac:dyDescent="0.25">
      <c r="A12935" s="57">
        <v>51142218</v>
      </c>
      <c r="B12935" s="58" t="s">
        <v>2329</v>
      </c>
    </row>
    <row r="12936" spans="1:2" x14ac:dyDescent="0.25">
      <c r="A12936" s="57">
        <v>51142219</v>
      </c>
      <c r="B12936" s="58" t="s">
        <v>5233</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5141</v>
      </c>
    </row>
    <row r="12941" spans="1:2" x14ac:dyDescent="0.25">
      <c r="A12941" s="57">
        <v>51142224</v>
      </c>
      <c r="B12941" s="58" t="s">
        <v>15173</v>
      </c>
    </row>
    <row r="12942" spans="1:2" x14ac:dyDescent="0.25">
      <c r="A12942" s="57">
        <v>51142225</v>
      </c>
      <c r="B12942" s="58" t="s">
        <v>11609</v>
      </c>
    </row>
    <row r="12943" spans="1:2" x14ac:dyDescent="0.25">
      <c r="A12943" s="57">
        <v>51142226</v>
      </c>
      <c r="B12943" s="58" t="s">
        <v>15800</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8403</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5127</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6154</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4981</v>
      </c>
    </row>
    <row r="12966" spans="1:2" x14ac:dyDescent="0.25">
      <c r="A12966" s="57">
        <v>51142407</v>
      </c>
      <c r="B12966" s="58" t="s">
        <v>14652</v>
      </c>
    </row>
    <row r="12967" spans="1:2" x14ac:dyDescent="0.25">
      <c r="A12967" s="57">
        <v>51142408</v>
      </c>
      <c r="B12967" s="58" t="s">
        <v>7698</v>
      </c>
    </row>
    <row r="12968" spans="1:2" x14ac:dyDescent="0.25">
      <c r="A12968" s="57">
        <v>51142409</v>
      </c>
      <c r="B12968" s="58" t="s">
        <v>2676</v>
      </c>
    </row>
    <row r="12969" spans="1:2" x14ac:dyDescent="0.25">
      <c r="A12969" s="57">
        <v>51142410</v>
      </c>
      <c r="B12969" s="58" t="s">
        <v>15193</v>
      </c>
    </row>
    <row r="12970" spans="1:2" x14ac:dyDescent="0.25">
      <c r="A12970" s="57">
        <v>51142411</v>
      </c>
      <c r="B12970" s="58" t="s">
        <v>3297</v>
      </c>
    </row>
    <row r="12971" spans="1:2" x14ac:dyDescent="0.25">
      <c r="A12971" s="57">
        <v>51142412</v>
      </c>
      <c r="B12971" s="58" t="s">
        <v>5235</v>
      </c>
    </row>
    <row r="12972" spans="1:2" x14ac:dyDescent="0.25">
      <c r="A12972" s="57">
        <v>51142413</v>
      </c>
      <c r="B12972" s="58" t="s">
        <v>3458</v>
      </c>
    </row>
    <row r="12973" spans="1:2" x14ac:dyDescent="0.25">
      <c r="A12973" s="57">
        <v>51142414</v>
      </c>
      <c r="B12973" s="58" t="s">
        <v>4954</v>
      </c>
    </row>
    <row r="12974" spans="1:2" x14ac:dyDescent="0.25">
      <c r="A12974" s="57">
        <v>51142501</v>
      </c>
      <c r="B12974" s="58" t="s">
        <v>12048</v>
      </c>
    </row>
    <row r="12975" spans="1:2" x14ac:dyDescent="0.25">
      <c r="A12975" s="57">
        <v>51142502</v>
      </c>
      <c r="B12975" s="58" t="s">
        <v>9117</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5682</v>
      </c>
    </row>
    <row r="12980" spans="1:2" x14ac:dyDescent="0.25">
      <c r="A12980" s="57">
        <v>51142507</v>
      </c>
      <c r="B12980" s="58" t="s">
        <v>11729</v>
      </c>
    </row>
    <row r="12981" spans="1:2" x14ac:dyDescent="0.25">
      <c r="A12981" s="57">
        <v>51142508</v>
      </c>
      <c r="B12981" s="58" t="s">
        <v>17139</v>
      </c>
    </row>
    <row r="12982" spans="1:2" x14ac:dyDescent="0.25">
      <c r="A12982" s="57">
        <v>51142509</v>
      </c>
      <c r="B12982" s="58" t="s">
        <v>5681</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15117</v>
      </c>
    </row>
    <row r="12989" spans="1:2" x14ac:dyDescent="0.25">
      <c r="A12989" s="57">
        <v>51142606</v>
      </c>
      <c r="B12989" s="58" t="s">
        <v>7583</v>
      </c>
    </row>
    <row r="12990" spans="1:2" x14ac:dyDescent="0.25">
      <c r="A12990" s="57">
        <v>51142607</v>
      </c>
      <c r="B12990" s="58" t="s">
        <v>13645</v>
      </c>
    </row>
    <row r="12991" spans="1:2" x14ac:dyDescent="0.25">
      <c r="A12991" s="57">
        <v>51142608</v>
      </c>
      <c r="B12991" s="58" t="s">
        <v>11648</v>
      </c>
    </row>
    <row r="12992" spans="1:2" x14ac:dyDescent="0.25">
      <c r="A12992" s="57">
        <v>51142609</v>
      </c>
      <c r="B12992" s="58" t="s">
        <v>4860</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8137</v>
      </c>
    </row>
    <row r="13005" spans="1:2" x14ac:dyDescent="0.25">
      <c r="A13005" s="57">
        <v>51142801</v>
      </c>
      <c r="B13005" s="58" t="s">
        <v>14547</v>
      </c>
    </row>
    <row r="13006" spans="1:2" x14ac:dyDescent="0.25">
      <c r="A13006" s="57">
        <v>51142901</v>
      </c>
      <c r="B13006" s="58" t="s">
        <v>4856</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13188</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12697</v>
      </c>
    </row>
    <row r="13021" spans="1:2" x14ac:dyDescent="0.25">
      <c r="A13021" s="57">
        <v>51142916</v>
      </c>
      <c r="B13021" s="58" t="s">
        <v>7688</v>
      </c>
    </row>
    <row r="13022" spans="1:2" x14ac:dyDescent="0.25">
      <c r="A13022" s="57">
        <v>51142917</v>
      </c>
      <c r="B13022" s="58" t="s">
        <v>10042</v>
      </c>
    </row>
    <row r="13023" spans="1:2" x14ac:dyDescent="0.25">
      <c r="A13023" s="57">
        <v>51142918</v>
      </c>
      <c r="B13023" s="58" t="s">
        <v>8021</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5395</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5594</v>
      </c>
    </row>
    <row r="13034" spans="1:2" x14ac:dyDescent="0.25">
      <c r="A13034" s="57">
        <v>51142929</v>
      </c>
      <c r="B13034" s="58" t="s">
        <v>7636</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4728</v>
      </c>
    </row>
    <row r="13039" spans="1:2" x14ac:dyDescent="0.25">
      <c r="A13039" s="57">
        <v>51142934</v>
      </c>
      <c r="B13039" s="58" t="s">
        <v>5773</v>
      </c>
    </row>
    <row r="13040" spans="1:2" x14ac:dyDescent="0.25">
      <c r="A13040" s="57">
        <v>51142935</v>
      </c>
      <c r="B13040" s="58" t="s">
        <v>4538</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14762</v>
      </c>
    </row>
    <row r="13045" spans="1:2" x14ac:dyDescent="0.25">
      <c r="A13045" s="57">
        <v>51142940</v>
      </c>
      <c r="B13045" s="58" t="s">
        <v>17771</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5648</v>
      </c>
    </row>
    <row r="13051" spans="1:2" x14ac:dyDescent="0.25">
      <c r="A13051" s="57">
        <v>51142946</v>
      </c>
      <c r="B13051" s="58" t="s">
        <v>4786</v>
      </c>
    </row>
    <row r="13052" spans="1:2" x14ac:dyDescent="0.25">
      <c r="A13052" s="57">
        <v>51142947</v>
      </c>
      <c r="B13052" s="58" t="s">
        <v>12639</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4418</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7353</v>
      </c>
    </row>
    <row r="13059" spans="1:2" x14ac:dyDescent="0.25">
      <c r="A13059" s="57">
        <v>51151507</v>
      </c>
      <c r="B13059" s="58" t="s">
        <v>5809</v>
      </c>
    </row>
    <row r="13060" spans="1:2" x14ac:dyDescent="0.25">
      <c r="A13060" s="57">
        <v>51151508</v>
      </c>
      <c r="B13060" s="58" t="s">
        <v>4266</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4247</v>
      </c>
    </row>
    <row r="13073" spans="1:2" x14ac:dyDescent="0.25">
      <c r="A13073" s="57">
        <v>51151603</v>
      </c>
      <c r="B13073" s="58" t="s">
        <v>5511</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5170</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18599</v>
      </c>
    </row>
    <row r="13083" spans="1:2" x14ac:dyDescent="0.25">
      <c r="A13083" s="57">
        <v>51151613</v>
      </c>
      <c r="B13083" s="58" t="s">
        <v>12866</v>
      </c>
    </row>
    <row r="13084" spans="1:2" x14ac:dyDescent="0.25">
      <c r="A13084" s="57">
        <v>51151614</v>
      </c>
      <c r="B13084" s="58" t="s">
        <v>5067</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7995</v>
      </c>
    </row>
    <row r="13088" spans="1:2" x14ac:dyDescent="0.25">
      <c r="A13088" s="57">
        <v>51151702</v>
      </c>
      <c r="B13088" s="58" t="s">
        <v>2547</v>
      </c>
    </row>
    <row r="13089" spans="1:2" x14ac:dyDescent="0.25">
      <c r="A13089" s="57">
        <v>51151703</v>
      </c>
      <c r="B13089" s="58" t="s">
        <v>9236</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9515</v>
      </c>
    </row>
    <row r="13097" spans="1:2" x14ac:dyDescent="0.25">
      <c r="A13097" s="57">
        <v>51151711</v>
      </c>
      <c r="B13097" s="58" t="s">
        <v>6014</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5066</v>
      </c>
    </row>
    <row r="13101" spans="1:2" x14ac:dyDescent="0.25">
      <c r="A13101" s="57">
        <v>51151715</v>
      </c>
      <c r="B13101" s="58" t="s">
        <v>14932</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9017</v>
      </c>
    </row>
    <row r="13105" spans="1:2" x14ac:dyDescent="0.25">
      <c r="A13105" s="57">
        <v>51151719</v>
      </c>
      <c r="B13105" s="58" t="s">
        <v>4977</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5539</v>
      </c>
    </row>
    <row r="13112" spans="1:2" x14ac:dyDescent="0.25">
      <c r="A13112" s="57">
        <v>51151726</v>
      </c>
      <c r="B13112" s="58" t="s">
        <v>11357</v>
      </c>
    </row>
    <row r="13113" spans="1:2" x14ac:dyDescent="0.25">
      <c r="A13113" s="57">
        <v>51151727</v>
      </c>
      <c r="B13113" s="58" t="s">
        <v>7597</v>
      </c>
    </row>
    <row r="13114" spans="1:2" x14ac:dyDescent="0.25">
      <c r="A13114" s="57">
        <v>51151728</v>
      </c>
      <c r="B13114" s="58" t="s">
        <v>16133</v>
      </c>
    </row>
    <row r="13115" spans="1:2" x14ac:dyDescent="0.25">
      <c r="A13115" s="57">
        <v>51151729</v>
      </c>
      <c r="B13115" s="58" t="s">
        <v>14028</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7842</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5074</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5485</v>
      </c>
    </row>
    <row r="13134" spans="1:2" x14ac:dyDescent="0.25">
      <c r="A13134" s="57">
        <v>51151748</v>
      </c>
      <c r="B13134" s="58" t="s">
        <v>15361</v>
      </c>
    </row>
    <row r="13135" spans="1:2" x14ac:dyDescent="0.25">
      <c r="A13135" s="57">
        <v>51151749</v>
      </c>
      <c r="B13135" s="58" t="s">
        <v>13635</v>
      </c>
    </row>
    <row r="13136" spans="1:2" x14ac:dyDescent="0.25">
      <c r="A13136" s="57">
        <v>51151801</v>
      </c>
      <c r="B13136" s="58" t="s">
        <v>8173</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5113</v>
      </c>
    </row>
    <row r="13141" spans="1:2" x14ac:dyDescent="0.25">
      <c r="A13141" s="57">
        <v>51151810</v>
      </c>
      <c r="B13141" s="58" t="s">
        <v>15683</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14420</v>
      </c>
    </row>
    <row r="13145" spans="1:2" x14ac:dyDescent="0.25">
      <c r="A13145" s="57">
        <v>51151814</v>
      </c>
      <c r="B13145" s="58" t="s">
        <v>11268</v>
      </c>
    </row>
    <row r="13146" spans="1:2" x14ac:dyDescent="0.25">
      <c r="A13146" s="57">
        <v>51151815</v>
      </c>
      <c r="B13146" s="58" t="s">
        <v>4374</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8601</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8226</v>
      </c>
    </row>
    <row r="13159" spans="1:2" x14ac:dyDescent="0.25">
      <c r="A13159" s="57">
        <v>51151903</v>
      </c>
      <c r="B13159" s="58" t="s">
        <v>13036</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8249</v>
      </c>
    </row>
    <row r="13164" spans="1:2" x14ac:dyDescent="0.25">
      <c r="A13164" s="57">
        <v>51151908</v>
      </c>
      <c r="B13164" s="58" t="s">
        <v>17283</v>
      </c>
    </row>
    <row r="13165" spans="1:2" x14ac:dyDescent="0.25">
      <c r="A13165" s="57">
        <v>51151910</v>
      </c>
      <c r="B13165" s="58" t="s">
        <v>5516</v>
      </c>
    </row>
    <row r="13166" spans="1:2" x14ac:dyDescent="0.25">
      <c r="A13166" s="57">
        <v>51151911</v>
      </c>
      <c r="B13166" s="58" t="s">
        <v>674</v>
      </c>
    </row>
    <row r="13167" spans="1:2" x14ac:dyDescent="0.25">
      <c r="A13167" s="57">
        <v>51151912</v>
      </c>
      <c r="B13167" s="58" t="s">
        <v>5120</v>
      </c>
    </row>
    <row r="13168" spans="1:2" x14ac:dyDescent="0.25">
      <c r="A13168" s="57">
        <v>51151913</v>
      </c>
      <c r="B13168" s="58" t="s">
        <v>5828</v>
      </c>
    </row>
    <row r="13169" spans="1:2" x14ac:dyDescent="0.25">
      <c r="A13169" s="57">
        <v>51151914</v>
      </c>
      <c r="B13169" s="58" t="s">
        <v>10623</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5109</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4859</v>
      </c>
    </row>
    <row r="13177" spans="1:2" x14ac:dyDescent="0.25">
      <c r="A13177" s="57">
        <v>51152005</v>
      </c>
      <c r="B13177" s="58" t="s">
        <v>17523</v>
      </c>
    </row>
    <row r="13178" spans="1:2" x14ac:dyDescent="0.25">
      <c r="A13178" s="57">
        <v>51152006</v>
      </c>
      <c r="B13178" s="58" t="s">
        <v>4489</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12649</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4601</v>
      </c>
    </row>
    <row r="13192" spans="1:2" x14ac:dyDescent="0.25">
      <c r="A13192" s="57">
        <v>51161508</v>
      </c>
      <c r="B13192" s="58" t="s">
        <v>11645</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4271</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8380</v>
      </c>
    </row>
    <row r="13206" spans="1:2" x14ac:dyDescent="0.25">
      <c r="A13206" s="57">
        <v>51161608</v>
      </c>
      <c r="B13206" s="58" t="s">
        <v>11164</v>
      </c>
    </row>
    <row r="13207" spans="1:2" x14ac:dyDescent="0.25">
      <c r="A13207" s="57">
        <v>51161609</v>
      </c>
      <c r="B13207" s="58" t="s">
        <v>5185</v>
      </c>
    </row>
    <row r="13208" spans="1:2" x14ac:dyDescent="0.25">
      <c r="A13208" s="57">
        <v>51161610</v>
      </c>
      <c r="B13208" s="58" t="s">
        <v>5785</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4398</v>
      </c>
    </row>
    <row r="13224" spans="1:2" x14ac:dyDescent="0.25">
      <c r="A13224" s="57">
        <v>51161626</v>
      </c>
      <c r="B13224" s="58" t="s">
        <v>4958</v>
      </c>
    </row>
    <row r="13225" spans="1:2" x14ac:dyDescent="0.25">
      <c r="A13225" s="57">
        <v>51161627</v>
      </c>
      <c r="B13225" s="58" t="s">
        <v>15119</v>
      </c>
    </row>
    <row r="13226" spans="1:2" x14ac:dyDescent="0.25">
      <c r="A13226" s="57">
        <v>51161628</v>
      </c>
      <c r="B13226" s="58" t="s">
        <v>8119</v>
      </c>
    </row>
    <row r="13227" spans="1:2" x14ac:dyDescent="0.25">
      <c r="A13227" s="57">
        <v>51161629</v>
      </c>
      <c r="B13227" s="58" t="s">
        <v>18530</v>
      </c>
    </row>
    <row r="13228" spans="1:2" x14ac:dyDescent="0.25">
      <c r="A13228" s="57">
        <v>51161630</v>
      </c>
      <c r="B13228" s="58" t="s">
        <v>8017</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14864</v>
      </c>
    </row>
    <row r="13232" spans="1:2" x14ac:dyDescent="0.25">
      <c r="A13232" s="57">
        <v>51161634</v>
      </c>
      <c r="B13232" s="58" t="s">
        <v>15048</v>
      </c>
    </row>
    <row r="13233" spans="1:2" x14ac:dyDescent="0.25">
      <c r="A13233" s="57">
        <v>51161635</v>
      </c>
      <c r="B13233" s="58" t="s">
        <v>10897</v>
      </c>
    </row>
    <row r="13234" spans="1:2" x14ac:dyDescent="0.25">
      <c r="A13234" s="57">
        <v>51161636</v>
      </c>
      <c r="B13234" s="58" t="s">
        <v>17402</v>
      </c>
    </row>
    <row r="13235" spans="1:2" x14ac:dyDescent="0.25">
      <c r="A13235" s="57">
        <v>51161637</v>
      </c>
      <c r="B13235" s="58" t="s">
        <v>7932</v>
      </c>
    </row>
    <row r="13236" spans="1:2" x14ac:dyDescent="0.25">
      <c r="A13236" s="57">
        <v>51161638</v>
      </c>
      <c r="B13236" s="58" t="s">
        <v>12661</v>
      </c>
    </row>
    <row r="13237" spans="1:2" x14ac:dyDescent="0.25">
      <c r="A13237" s="57">
        <v>51161639</v>
      </c>
      <c r="B13237" s="58" t="s">
        <v>7458</v>
      </c>
    </row>
    <row r="13238" spans="1:2" x14ac:dyDescent="0.25">
      <c r="A13238" s="57">
        <v>51161640</v>
      </c>
      <c r="B13238" s="58" t="s">
        <v>5344</v>
      </c>
    </row>
    <row r="13239" spans="1:2" x14ac:dyDescent="0.25">
      <c r="A13239" s="57">
        <v>51161646</v>
      </c>
      <c r="B13239" s="58" t="s">
        <v>11215</v>
      </c>
    </row>
    <row r="13240" spans="1:2" x14ac:dyDescent="0.25">
      <c r="A13240" s="57">
        <v>51161647</v>
      </c>
      <c r="B13240" s="58" t="s">
        <v>14963</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15079</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16403</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9212</v>
      </c>
    </row>
    <row r="13254" spans="1:2" x14ac:dyDescent="0.25">
      <c r="A13254" s="57">
        <v>51161710</v>
      </c>
      <c r="B13254" s="58" t="s">
        <v>14089</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5622</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5873</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14430</v>
      </c>
    </row>
    <row r="13270" spans="1:2" x14ac:dyDescent="0.25">
      <c r="A13270" s="57">
        <v>51161819</v>
      </c>
      <c r="B13270" s="58" t="s">
        <v>12825</v>
      </c>
    </row>
    <row r="13271" spans="1:2" x14ac:dyDescent="0.25">
      <c r="A13271" s="57">
        <v>51161820</v>
      </c>
      <c r="B13271" s="58" t="s">
        <v>14232</v>
      </c>
    </row>
    <row r="13272" spans="1:2" x14ac:dyDescent="0.25">
      <c r="A13272" s="57">
        <v>51161901</v>
      </c>
      <c r="B13272" s="58" t="s">
        <v>8588</v>
      </c>
    </row>
    <row r="13273" spans="1:2" x14ac:dyDescent="0.25">
      <c r="A13273" s="57">
        <v>51161903</v>
      </c>
      <c r="B13273" s="58" t="s">
        <v>17909</v>
      </c>
    </row>
    <row r="13274" spans="1:2" x14ac:dyDescent="0.25">
      <c r="A13274" s="57">
        <v>51171501</v>
      </c>
      <c r="B13274" s="58" t="s">
        <v>4597</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4838</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5564</v>
      </c>
    </row>
    <row r="13289" spans="1:2" x14ac:dyDescent="0.25">
      <c r="A13289" s="57">
        <v>51171605</v>
      </c>
      <c r="B13289" s="58" t="s">
        <v>14544</v>
      </c>
    </row>
    <row r="13290" spans="1:2" x14ac:dyDescent="0.25">
      <c r="A13290" s="57">
        <v>51171606</v>
      </c>
      <c r="B13290" s="58" t="s">
        <v>5285</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5099</v>
      </c>
    </row>
    <row r="13299" spans="1:2" x14ac:dyDescent="0.25">
      <c r="A13299" s="57">
        <v>51171615</v>
      </c>
      <c r="B13299" s="58" t="s">
        <v>6255</v>
      </c>
    </row>
    <row r="13300" spans="1:2" x14ac:dyDescent="0.25">
      <c r="A13300" s="57">
        <v>51171616</v>
      </c>
      <c r="B13300" s="58" t="s">
        <v>9415</v>
      </c>
    </row>
    <row r="13301" spans="1:2" x14ac:dyDescent="0.25">
      <c r="A13301" s="57">
        <v>51171617</v>
      </c>
      <c r="B13301" s="58" t="s">
        <v>13679</v>
      </c>
    </row>
    <row r="13302" spans="1:2" x14ac:dyDescent="0.25">
      <c r="A13302" s="57">
        <v>51171618</v>
      </c>
      <c r="B13302" s="58" t="s">
        <v>8191</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15895</v>
      </c>
    </row>
    <row r="13312" spans="1:2" x14ac:dyDescent="0.25">
      <c r="A13312" s="57">
        <v>51171629</v>
      </c>
      <c r="B13312" s="58" t="s">
        <v>9258</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4689</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4245</v>
      </c>
    </row>
    <row r="13332" spans="1:2" x14ac:dyDescent="0.25">
      <c r="A13332" s="57">
        <v>51171806</v>
      </c>
      <c r="B13332" s="58" t="s">
        <v>5319</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5019</v>
      </c>
    </row>
    <row r="13342" spans="1:2" x14ac:dyDescent="0.25">
      <c r="A13342" s="57">
        <v>51171817</v>
      </c>
      <c r="B13342" s="58" t="s">
        <v>110</v>
      </c>
    </row>
    <row r="13343" spans="1:2" x14ac:dyDescent="0.25">
      <c r="A13343" s="57">
        <v>51171818</v>
      </c>
      <c r="B13343" s="58" t="s">
        <v>14783</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7243</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11634</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12059</v>
      </c>
    </row>
    <row r="13375" spans="1:2" x14ac:dyDescent="0.25">
      <c r="A13375" s="57">
        <v>51172107</v>
      </c>
      <c r="B13375" s="58" t="s">
        <v>8078</v>
      </c>
    </row>
    <row r="13376" spans="1:2" x14ac:dyDescent="0.25">
      <c r="A13376" s="57">
        <v>51172108</v>
      </c>
      <c r="B13376" s="58" t="s">
        <v>14269</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16312</v>
      </c>
    </row>
    <row r="13384" spans="1:2" x14ac:dyDescent="0.25">
      <c r="A13384" s="57">
        <v>51181505</v>
      </c>
      <c r="B13384" s="58" t="s">
        <v>5972</v>
      </c>
    </row>
    <row r="13385" spans="1:2" x14ac:dyDescent="0.25">
      <c r="A13385" s="57">
        <v>51181506</v>
      </c>
      <c r="B13385" s="58" t="s">
        <v>4626</v>
      </c>
    </row>
    <row r="13386" spans="1:2" x14ac:dyDescent="0.25">
      <c r="A13386" s="57">
        <v>51181508</v>
      </c>
      <c r="B13386" s="58" t="s">
        <v>14433</v>
      </c>
    </row>
    <row r="13387" spans="1:2" x14ac:dyDescent="0.25">
      <c r="A13387" s="57">
        <v>51181509</v>
      </c>
      <c r="B13387" s="58" t="s">
        <v>12554</v>
      </c>
    </row>
    <row r="13388" spans="1:2" x14ac:dyDescent="0.25">
      <c r="A13388" s="57">
        <v>51181510</v>
      </c>
      <c r="B13388" s="58" t="s">
        <v>15253</v>
      </c>
    </row>
    <row r="13389" spans="1:2" x14ac:dyDescent="0.25">
      <c r="A13389" s="57">
        <v>51181511</v>
      </c>
      <c r="B13389" s="58" t="s">
        <v>4665</v>
      </c>
    </row>
    <row r="13390" spans="1:2" x14ac:dyDescent="0.25">
      <c r="A13390" s="57">
        <v>51181513</v>
      </c>
      <c r="B13390" s="58" t="s">
        <v>17448</v>
      </c>
    </row>
    <row r="13391" spans="1:2" x14ac:dyDescent="0.25">
      <c r="A13391" s="57">
        <v>51181514</v>
      </c>
      <c r="B13391" s="58" t="s">
        <v>5303</v>
      </c>
    </row>
    <row r="13392" spans="1:2" x14ac:dyDescent="0.25">
      <c r="A13392" s="57">
        <v>51181515</v>
      </c>
      <c r="B13392" s="58" t="s">
        <v>4570</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10864</v>
      </c>
    </row>
    <row r="13397" spans="1:2" x14ac:dyDescent="0.25">
      <c r="A13397" s="57">
        <v>51181521</v>
      </c>
      <c r="B13397" s="58" t="s">
        <v>6191</v>
      </c>
    </row>
    <row r="13398" spans="1:2" x14ac:dyDescent="0.25">
      <c r="A13398" s="57">
        <v>51181522</v>
      </c>
      <c r="B13398" s="58" t="s">
        <v>12805</v>
      </c>
    </row>
    <row r="13399" spans="1:2" x14ac:dyDescent="0.25">
      <c r="A13399" s="57">
        <v>51181523</v>
      </c>
      <c r="B13399" s="58" t="s">
        <v>7961</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4943</v>
      </c>
    </row>
    <row r="13405" spans="1:2" x14ac:dyDescent="0.25">
      <c r="A13405" s="57">
        <v>51181605</v>
      </c>
      <c r="B13405" s="58" t="s">
        <v>7751</v>
      </c>
    </row>
    <row r="13406" spans="1:2" x14ac:dyDescent="0.25">
      <c r="A13406" s="57">
        <v>51181606</v>
      </c>
      <c r="B13406" s="58" t="s">
        <v>6006</v>
      </c>
    </row>
    <row r="13407" spans="1:2" x14ac:dyDescent="0.25">
      <c r="A13407" s="57">
        <v>51181607</v>
      </c>
      <c r="B13407" s="58" t="s">
        <v>5806</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4701</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7644</v>
      </c>
    </row>
    <row r="13417" spans="1:2" x14ac:dyDescent="0.25">
      <c r="A13417" s="57">
        <v>51181708</v>
      </c>
      <c r="B13417" s="58" t="s">
        <v>13993</v>
      </c>
    </row>
    <row r="13418" spans="1:2" x14ac:dyDescent="0.25">
      <c r="A13418" s="57">
        <v>51181709</v>
      </c>
      <c r="B13418" s="58" t="s">
        <v>12101</v>
      </c>
    </row>
    <row r="13419" spans="1:2" x14ac:dyDescent="0.25">
      <c r="A13419" s="57">
        <v>51181710</v>
      </c>
      <c r="B13419" s="58" t="s">
        <v>13752</v>
      </c>
    </row>
    <row r="13420" spans="1:2" x14ac:dyDescent="0.25">
      <c r="A13420" s="57">
        <v>51181711</v>
      </c>
      <c r="B13420" s="58" t="s">
        <v>4781</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4346</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8116</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5044</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8180</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13030</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6358</v>
      </c>
    </row>
    <row r="13473" spans="1:2" x14ac:dyDescent="0.25">
      <c r="A13473" s="57">
        <v>51181810</v>
      </c>
      <c r="B13473" s="58" t="s">
        <v>8230</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15199</v>
      </c>
    </row>
    <row r="13480" spans="1:2" x14ac:dyDescent="0.25">
      <c r="A13480" s="57">
        <v>51181817</v>
      </c>
      <c r="B13480" s="58" t="s">
        <v>4490</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9317</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8325</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14611</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14598</v>
      </c>
    </row>
    <row r="13510" spans="1:2" x14ac:dyDescent="0.25">
      <c r="A13510" s="57">
        <v>51182003</v>
      </c>
      <c r="B13510" s="58" t="s">
        <v>5305</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4768</v>
      </c>
    </row>
    <row r="13514" spans="1:2" x14ac:dyDescent="0.25">
      <c r="A13514" s="57">
        <v>51182007</v>
      </c>
      <c r="B13514" s="58" t="s">
        <v>9964</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4544</v>
      </c>
    </row>
    <row r="13518" spans="1:2" x14ac:dyDescent="0.25">
      <c r="A13518" s="57">
        <v>51182011</v>
      </c>
      <c r="B13518" s="58" t="s">
        <v>11208</v>
      </c>
    </row>
    <row r="13519" spans="1:2" x14ac:dyDescent="0.25">
      <c r="A13519" s="57">
        <v>51182012</v>
      </c>
      <c r="B13519" s="58" t="s">
        <v>6896</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7740</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11978</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7785</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4587</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11097</v>
      </c>
    </row>
    <row r="13550" spans="1:2" x14ac:dyDescent="0.25">
      <c r="A13550" s="57">
        <v>51191501</v>
      </c>
      <c r="B13550" s="58" t="s">
        <v>4698</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11319</v>
      </c>
    </row>
    <row r="13554" spans="1:2" x14ac:dyDescent="0.25">
      <c r="A13554" s="57">
        <v>51191505</v>
      </c>
      <c r="B13554" s="58" t="s">
        <v>4814</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8360</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5333</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4913</v>
      </c>
    </row>
    <row r="13580" spans="1:2" x14ac:dyDescent="0.25">
      <c r="A13580" s="57">
        <v>51191704</v>
      </c>
      <c r="B13580" s="58" t="s">
        <v>6982</v>
      </c>
    </row>
    <row r="13581" spans="1:2" x14ac:dyDescent="0.25">
      <c r="A13581" s="57">
        <v>51191705</v>
      </c>
      <c r="B13581" s="58" t="s">
        <v>12528</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4535</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8618</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8235</v>
      </c>
    </row>
    <row r="13592" spans="1:2" x14ac:dyDescent="0.25">
      <c r="A13592" s="57">
        <v>51191905</v>
      </c>
      <c r="B13592" s="58" t="s">
        <v>7161</v>
      </c>
    </row>
    <row r="13593" spans="1:2" x14ac:dyDescent="0.25">
      <c r="A13593" s="57">
        <v>51191906</v>
      </c>
      <c r="B13593" s="58" t="s">
        <v>5763</v>
      </c>
    </row>
    <row r="13594" spans="1:2" x14ac:dyDescent="0.25">
      <c r="A13594" s="57">
        <v>51191907</v>
      </c>
      <c r="B13594" s="58" t="s">
        <v>4417</v>
      </c>
    </row>
    <row r="13595" spans="1:2" x14ac:dyDescent="0.25">
      <c r="A13595" s="57">
        <v>51201501</v>
      </c>
      <c r="B13595" s="58" t="s">
        <v>7370</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14816</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10237</v>
      </c>
    </row>
    <row r="13608" spans="1:2" x14ac:dyDescent="0.25">
      <c r="A13608" s="57">
        <v>51201514</v>
      </c>
      <c r="B13608" s="58" t="s">
        <v>14787</v>
      </c>
    </row>
    <row r="13609" spans="1:2" x14ac:dyDescent="0.25">
      <c r="A13609" s="57">
        <v>51201515</v>
      </c>
      <c r="B13609" s="58" t="s">
        <v>16472</v>
      </c>
    </row>
    <row r="13610" spans="1:2" x14ac:dyDescent="0.25">
      <c r="A13610" s="57">
        <v>51201516</v>
      </c>
      <c r="B13610" s="58" t="s">
        <v>8474</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8113</v>
      </c>
    </row>
    <row r="13616" spans="1:2" x14ac:dyDescent="0.25">
      <c r="A13616" s="57">
        <v>51201604</v>
      </c>
      <c r="B13616" s="58" t="s">
        <v>16221</v>
      </c>
    </row>
    <row r="13617" spans="1:2" x14ac:dyDescent="0.25">
      <c r="A13617" s="57">
        <v>51201605</v>
      </c>
      <c r="B13617" s="58" t="s">
        <v>5023</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16043</v>
      </c>
    </row>
    <row r="13621" spans="1:2" x14ac:dyDescent="0.25">
      <c r="A13621" s="57">
        <v>51201609</v>
      </c>
      <c r="B13621" s="58" t="s">
        <v>8513</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8410</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4628</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15238</v>
      </c>
    </row>
    <row r="13636" spans="1:2" x14ac:dyDescent="0.25">
      <c r="A13636" s="57">
        <v>51201624</v>
      </c>
      <c r="B13636" s="58" t="s">
        <v>5484</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13070</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5402</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5110</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12981</v>
      </c>
    </row>
    <row r="13660" spans="1:2" x14ac:dyDescent="0.25">
      <c r="A13660" s="57">
        <v>51201803</v>
      </c>
      <c r="B13660" s="58" t="s">
        <v>8282</v>
      </c>
    </row>
    <row r="13661" spans="1:2" x14ac:dyDescent="0.25">
      <c r="A13661" s="57">
        <v>51201804</v>
      </c>
      <c r="B13661" s="58" t="s">
        <v>15894</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7511</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15045</v>
      </c>
    </row>
    <row r="13679" spans="1:2" x14ac:dyDescent="0.25">
      <c r="A13679" s="57">
        <v>51211607</v>
      </c>
      <c r="B13679" s="58" t="s">
        <v>12361</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9754</v>
      </c>
    </row>
    <row r="13686" spans="1:2" x14ac:dyDescent="0.25">
      <c r="A13686" s="57">
        <v>51211615</v>
      </c>
      <c r="B13686" s="58" t="s">
        <v>5147</v>
      </c>
    </row>
    <row r="13687" spans="1:2" x14ac:dyDescent="0.25">
      <c r="A13687" s="57">
        <v>51211616</v>
      </c>
      <c r="B13687" s="58" t="s">
        <v>10882</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8830</v>
      </c>
    </row>
    <row r="13691" spans="1:2" x14ac:dyDescent="0.25">
      <c r="A13691" s="57">
        <v>51211620</v>
      </c>
      <c r="B13691" s="58" t="s">
        <v>15092</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10138</v>
      </c>
    </row>
    <row r="13697" spans="1:2" x14ac:dyDescent="0.25">
      <c r="A13697" s="57">
        <v>51211901</v>
      </c>
      <c r="B13697" s="58" t="s">
        <v>8505</v>
      </c>
    </row>
    <row r="13698" spans="1:2" x14ac:dyDescent="0.25">
      <c r="A13698" s="57">
        <v>51212001</v>
      </c>
      <c r="B13698" s="58" t="s">
        <v>14466</v>
      </c>
    </row>
    <row r="13699" spans="1:2" x14ac:dyDescent="0.25">
      <c r="A13699" s="57">
        <v>51212002</v>
      </c>
      <c r="B13699" s="58" t="s">
        <v>7343</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8253</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13531</v>
      </c>
    </row>
    <row r="13713" spans="1:2" x14ac:dyDescent="0.25">
      <c r="A13713" s="57">
        <v>51212016</v>
      </c>
      <c r="B13713" s="58" t="s">
        <v>5097</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12201</v>
      </c>
    </row>
    <row r="13719" spans="1:2" x14ac:dyDescent="0.25">
      <c r="A13719" s="57">
        <v>51212023</v>
      </c>
      <c r="B13719" s="58" t="s">
        <v>5010</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4941</v>
      </c>
    </row>
    <row r="13738" spans="1:2" x14ac:dyDescent="0.25">
      <c r="A13738" s="57">
        <v>51212302</v>
      </c>
      <c r="B13738" s="58" t="s">
        <v>9971</v>
      </c>
    </row>
    <row r="13739" spans="1:2" x14ac:dyDescent="0.25">
      <c r="A13739" s="57">
        <v>51212303</v>
      </c>
      <c r="B13739" s="58" t="s">
        <v>4914</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15912</v>
      </c>
    </row>
    <row r="13745" spans="1:2" x14ac:dyDescent="0.25">
      <c r="A13745" s="57">
        <v>51212309</v>
      </c>
      <c r="B13745" s="58" t="s">
        <v>8008</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4377</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4707</v>
      </c>
    </row>
    <row r="13761" spans="1:2" x14ac:dyDescent="0.25">
      <c r="A13761" s="57">
        <v>51241112</v>
      </c>
      <c r="B13761" s="58" t="s">
        <v>2828</v>
      </c>
    </row>
    <row r="13762" spans="1:2" x14ac:dyDescent="0.25">
      <c r="A13762" s="57">
        <v>51241113</v>
      </c>
      <c r="B13762" s="58" t="s">
        <v>15027</v>
      </c>
    </row>
    <row r="13763" spans="1:2" x14ac:dyDescent="0.25">
      <c r="A13763" s="57">
        <v>51241114</v>
      </c>
      <c r="B13763" s="58" t="s">
        <v>5286</v>
      </c>
    </row>
    <row r="13764" spans="1:2" x14ac:dyDescent="0.25">
      <c r="A13764" s="57">
        <v>51241115</v>
      </c>
      <c r="B13764" s="58" t="s">
        <v>3099</v>
      </c>
    </row>
    <row r="13765" spans="1:2" x14ac:dyDescent="0.25">
      <c r="A13765" s="57">
        <v>51241116</v>
      </c>
      <c r="B13765" s="58" t="s">
        <v>4858</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5779</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5018</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16731</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4659</v>
      </c>
    </row>
    <row r="13796" spans="1:2" x14ac:dyDescent="0.25">
      <c r="A13796" s="57">
        <v>51241227</v>
      </c>
      <c r="B13796" s="58" t="s">
        <v>8722</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12246</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5372</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5340</v>
      </c>
    </row>
    <row r="13816" spans="1:2" x14ac:dyDescent="0.25">
      <c r="A13816" s="57">
        <v>52101512</v>
      </c>
      <c r="B13816" s="58" t="s">
        <v>6689</v>
      </c>
    </row>
    <row r="13817" spans="1:2" x14ac:dyDescent="0.25">
      <c r="A13817" s="57">
        <v>52101513</v>
      </c>
      <c r="B13817" s="58" t="s">
        <v>12148</v>
      </c>
    </row>
    <row r="13818" spans="1:2" x14ac:dyDescent="0.25">
      <c r="A13818" s="57">
        <v>52121501</v>
      </c>
      <c r="B13818" s="58" t="s">
        <v>15831</v>
      </c>
    </row>
    <row r="13819" spans="1:2" x14ac:dyDescent="0.25">
      <c r="A13819" s="57">
        <v>52121502</v>
      </c>
      <c r="B13819" s="58" t="s">
        <v>8508</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5776</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5796</v>
      </c>
    </row>
    <row r="13827" spans="1:2" x14ac:dyDescent="0.25">
      <c r="A13827" s="57">
        <v>52121510</v>
      </c>
      <c r="B13827" s="58" t="s">
        <v>7045</v>
      </c>
    </row>
    <row r="13828" spans="1:2" x14ac:dyDescent="0.25">
      <c r="A13828" s="57">
        <v>52121511</v>
      </c>
      <c r="B13828" s="58" t="s">
        <v>8236</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7542</v>
      </c>
    </row>
    <row r="13836" spans="1:2" x14ac:dyDescent="0.25">
      <c r="A13836" s="57">
        <v>52121606</v>
      </c>
      <c r="B13836" s="58" t="s">
        <v>5646</v>
      </c>
    </row>
    <row r="13837" spans="1:2" x14ac:dyDescent="0.25">
      <c r="A13837" s="57">
        <v>52121607</v>
      </c>
      <c r="B13837" s="58" t="s">
        <v>386</v>
      </c>
    </row>
    <row r="13838" spans="1:2" x14ac:dyDescent="0.25">
      <c r="A13838" s="57">
        <v>52121608</v>
      </c>
      <c r="B13838" s="58" t="s">
        <v>5446</v>
      </c>
    </row>
    <row r="13839" spans="1:2" x14ac:dyDescent="0.25">
      <c r="A13839" s="57">
        <v>52121701</v>
      </c>
      <c r="B13839" s="58" t="s">
        <v>4618</v>
      </c>
    </row>
    <row r="13840" spans="1:2" x14ac:dyDescent="0.25">
      <c r="A13840" s="57">
        <v>52121702</v>
      </c>
      <c r="B13840" s="58" t="s">
        <v>3890</v>
      </c>
    </row>
    <row r="13841" spans="1:2" x14ac:dyDescent="0.25">
      <c r="A13841" s="57">
        <v>52121703</v>
      </c>
      <c r="B13841" s="58" t="s">
        <v>13075</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15183</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7825</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5515</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8038</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14844</v>
      </c>
    </row>
    <row r="13871" spans="1:2" x14ac:dyDescent="0.25">
      <c r="A13871" s="57">
        <v>52141519</v>
      </c>
      <c r="B13871" s="58" t="s">
        <v>7599</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11551</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5538</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13254</v>
      </c>
    </row>
    <row r="13888" spans="1:2" x14ac:dyDescent="0.25">
      <c r="A13888" s="57">
        <v>52141536</v>
      </c>
      <c r="B13888" s="58" t="s">
        <v>5387</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15187</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9478</v>
      </c>
    </row>
    <row r="13898" spans="1:2" x14ac:dyDescent="0.25">
      <c r="A13898" s="57">
        <v>52141607</v>
      </c>
      <c r="B13898" s="58" t="s">
        <v>5879</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7166</v>
      </c>
    </row>
    <row r="13904" spans="1:2" x14ac:dyDescent="0.25">
      <c r="A13904" s="57">
        <v>52141706</v>
      </c>
      <c r="B13904" s="58" t="s">
        <v>12927</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7502</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10364</v>
      </c>
    </row>
    <row r="13930" spans="1:2" x14ac:dyDescent="0.25">
      <c r="A13930" s="57">
        <v>52151616</v>
      </c>
      <c r="B13930" s="58" t="s">
        <v>8656</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6038</v>
      </c>
    </row>
    <row r="13949" spans="1:2" x14ac:dyDescent="0.25">
      <c r="A13949" s="57">
        <v>52151635</v>
      </c>
      <c r="B13949" s="58" t="s">
        <v>5057</v>
      </c>
    </row>
    <row r="13950" spans="1:2" x14ac:dyDescent="0.25">
      <c r="A13950" s="57">
        <v>52151636</v>
      </c>
      <c r="B13950" s="58" t="s">
        <v>13717</v>
      </c>
    </row>
    <row r="13951" spans="1:2" x14ac:dyDescent="0.25">
      <c r="A13951" s="57">
        <v>52151637</v>
      </c>
      <c r="B13951" s="58" t="s">
        <v>12057</v>
      </c>
    </row>
    <row r="13952" spans="1:2" x14ac:dyDescent="0.25">
      <c r="A13952" s="57">
        <v>52151638</v>
      </c>
      <c r="B13952" s="58" t="s">
        <v>7257</v>
      </c>
    </row>
    <row r="13953" spans="1:2" x14ac:dyDescent="0.25">
      <c r="A13953" s="57">
        <v>52151639</v>
      </c>
      <c r="B13953" s="58" t="s">
        <v>11525</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7820</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15603</v>
      </c>
    </row>
    <row r="13960" spans="1:2" x14ac:dyDescent="0.25">
      <c r="A13960" s="57">
        <v>52151646</v>
      </c>
      <c r="B13960" s="58" t="s">
        <v>14181</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9604</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4898</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8660</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5048</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7403</v>
      </c>
    </row>
    <row r="13982" spans="1:2" x14ac:dyDescent="0.25">
      <c r="A13982" s="57">
        <v>52151809</v>
      </c>
      <c r="B13982" s="58" t="s">
        <v>15349</v>
      </c>
    </row>
    <row r="13983" spans="1:2" x14ac:dyDescent="0.25">
      <c r="A13983" s="57">
        <v>52151810</v>
      </c>
      <c r="B13983" s="58" t="s">
        <v>6107</v>
      </c>
    </row>
    <row r="13984" spans="1:2" x14ac:dyDescent="0.25">
      <c r="A13984" s="57">
        <v>52151811</v>
      </c>
      <c r="B13984" s="58" t="s">
        <v>15963</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11788</v>
      </c>
    </row>
    <row r="13988" spans="1:2" x14ac:dyDescent="0.25">
      <c r="A13988" s="57">
        <v>52151902</v>
      </c>
      <c r="B13988" s="58" t="s">
        <v>4463</v>
      </c>
    </row>
    <row r="13989" spans="1:2" x14ac:dyDescent="0.25">
      <c r="A13989" s="57">
        <v>52151903</v>
      </c>
      <c r="B13989" s="58" t="s">
        <v>17104</v>
      </c>
    </row>
    <row r="13990" spans="1:2" x14ac:dyDescent="0.25">
      <c r="A13990" s="57">
        <v>52151904</v>
      </c>
      <c r="B13990" s="58" t="s">
        <v>6106</v>
      </c>
    </row>
    <row r="13991" spans="1:2" x14ac:dyDescent="0.25">
      <c r="A13991" s="57">
        <v>52151905</v>
      </c>
      <c r="B13991" s="58" t="s">
        <v>8846</v>
      </c>
    </row>
    <row r="13992" spans="1:2" x14ac:dyDescent="0.25">
      <c r="A13992" s="57">
        <v>52151906</v>
      </c>
      <c r="B13992" s="58" t="s">
        <v>13224</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5200</v>
      </c>
    </row>
    <row r="14003" spans="1:2" x14ac:dyDescent="0.25">
      <c r="A14003" s="57">
        <v>52152008</v>
      </c>
      <c r="B14003" s="58" t="s">
        <v>7721</v>
      </c>
    </row>
    <row r="14004" spans="1:2" x14ac:dyDescent="0.25">
      <c r="A14004" s="57">
        <v>52152009</v>
      </c>
      <c r="B14004" s="58" t="s">
        <v>10515</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8649</v>
      </c>
    </row>
    <row r="14011" spans="1:2" x14ac:dyDescent="0.25">
      <c r="A14011" s="57">
        <v>52152016</v>
      </c>
      <c r="B14011" s="58" t="s">
        <v>4646</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14421</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17159</v>
      </c>
    </row>
    <row r="14023" spans="1:2" x14ac:dyDescent="0.25">
      <c r="A14023" s="57">
        <v>52161508</v>
      </c>
      <c r="B14023" s="58" t="s">
        <v>14819</v>
      </c>
    </row>
    <row r="14024" spans="1:2" x14ac:dyDescent="0.25">
      <c r="A14024" s="57">
        <v>52161509</v>
      </c>
      <c r="B14024" s="58" t="s">
        <v>8782</v>
      </c>
    </row>
    <row r="14025" spans="1:2" x14ac:dyDescent="0.25">
      <c r="A14025" s="57">
        <v>52161510</v>
      </c>
      <c r="B14025" s="58" t="s">
        <v>11287</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5464</v>
      </c>
    </row>
    <row r="14029" spans="1:2" x14ac:dyDescent="0.25">
      <c r="A14029" s="57">
        <v>52161514</v>
      </c>
      <c r="B14029" s="58" t="s">
        <v>12931</v>
      </c>
    </row>
    <row r="14030" spans="1:2" x14ac:dyDescent="0.25">
      <c r="A14030" s="57">
        <v>52161515</v>
      </c>
      <c r="B14030" s="58" t="s">
        <v>6391</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14970</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7901</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9639</v>
      </c>
    </row>
    <row r="14060" spans="1:2" x14ac:dyDescent="0.25">
      <c r="A14060" s="57">
        <v>52161604</v>
      </c>
      <c r="B14060" s="58" t="s">
        <v>6768</v>
      </c>
    </row>
    <row r="14061" spans="1:2" x14ac:dyDescent="0.25">
      <c r="A14061" s="57">
        <v>52171001</v>
      </c>
      <c r="B14061" s="58" t="s">
        <v>12867</v>
      </c>
    </row>
    <row r="14062" spans="1:2" x14ac:dyDescent="0.25">
      <c r="A14062" s="57">
        <v>53101501</v>
      </c>
      <c r="B14062" s="58" t="s">
        <v>8552</v>
      </c>
    </row>
    <row r="14063" spans="1:2" x14ac:dyDescent="0.25">
      <c r="A14063" s="57">
        <v>53101502</v>
      </c>
      <c r="B14063" s="58" t="s">
        <v>2647</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15318</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5417</v>
      </c>
    </row>
    <row r="14070" spans="1:2" x14ac:dyDescent="0.25">
      <c r="A14070" s="57">
        <v>53101604</v>
      </c>
      <c r="B14070" s="58" t="s">
        <v>12513</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14329</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12068</v>
      </c>
    </row>
    <row r="14083" spans="1:2" x14ac:dyDescent="0.25">
      <c r="A14083" s="57">
        <v>53101902</v>
      </c>
      <c r="B14083" s="58" t="s">
        <v>4468</v>
      </c>
    </row>
    <row r="14084" spans="1:2" x14ac:dyDescent="0.25">
      <c r="A14084" s="57">
        <v>53101903</v>
      </c>
      <c r="B14084" s="58" t="s">
        <v>13179</v>
      </c>
    </row>
    <row r="14085" spans="1:2" x14ac:dyDescent="0.25">
      <c r="A14085" s="57">
        <v>53101904</v>
      </c>
      <c r="B14085" s="58" t="s">
        <v>9264</v>
      </c>
    </row>
    <row r="14086" spans="1:2" x14ac:dyDescent="0.25">
      <c r="A14086" s="57">
        <v>53101905</v>
      </c>
      <c r="B14086" s="58" t="s">
        <v>15011</v>
      </c>
    </row>
    <row r="14087" spans="1:2" x14ac:dyDescent="0.25">
      <c r="A14087" s="57">
        <v>53102001</v>
      </c>
      <c r="B14087" s="58" t="s">
        <v>7421</v>
      </c>
    </row>
    <row r="14088" spans="1:2" x14ac:dyDescent="0.25">
      <c r="A14088" s="57">
        <v>53102002</v>
      </c>
      <c r="B14088" s="58" t="s">
        <v>14486</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14440</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11649</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4081</v>
      </c>
    </row>
    <row r="14101" spans="1:2" x14ac:dyDescent="0.25">
      <c r="A14101" s="57">
        <v>53102302</v>
      </c>
      <c r="B14101" s="58" t="s">
        <v>8509</v>
      </c>
    </row>
    <row r="14102" spans="1:2" x14ac:dyDescent="0.25">
      <c r="A14102" s="57">
        <v>53102303</v>
      </c>
      <c r="B14102" s="58" t="s">
        <v>6346</v>
      </c>
    </row>
    <row r="14103" spans="1:2" x14ac:dyDescent="0.25">
      <c r="A14103" s="57">
        <v>53102304</v>
      </c>
      <c r="B14103" s="58" t="s">
        <v>5041</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14969</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4755</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14920</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5009</v>
      </c>
    </row>
    <row r="14126" spans="1:2" x14ac:dyDescent="0.25">
      <c r="A14126" s="57">
        <v>53102515</v>
      </c>
      <c r="B14126" s="58" t="s">
        <v>11998</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7459</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14976</v>
      </c>
    </row>
    <row r="14145" spans="1:2" x14ac:dyDescent="0.25">
      <c r="A14145" s="57">
        <v>53102708</v>
      </c>
      <c r="B14145" s="58" t="s">
        <v>17455</v>
      </c>
    </row>
    <row r="14146" spans="1:2" x14ac:dyDescent="0.25">
      <c r="A14146" s="57">
        <v>53102709</v>
      </c>
      <c r="B14146" s="58" t="s">
        <v>14960</v>
      </c>
    </row>
    <row r="14147" spans="1:2" x14ac:dyDescent="0.25">
      <c r="A14147" s="57">
        <v>53102710</v>
      </c>
      <c r="B14147" s="58" t="s">
        <v>5993</v>
      </c>
    </row>
    <row r="14148" spans="1:2" x14ac:dyDescent="0.25">
      <c r="A14148" s="57">
        <v>53102711</v>
      </c>
      <c r="B14148" s="58" t="s">
        <v>10458</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12716</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5381</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11733</v>
      </c>
    </row>
    <row r="14165" spans="1:2" x14ac:dyDescent="0.25">
      <c r="A14165" s="57">
        <v>53111505</v>
      </c>
      <c r="B14165" s="58" t="s">
        <v>5678</v>
      </c>
    </row>
    <row r="14166" spans="1:2" x14ac:dyDescent="0.25">
      <c r="A14166" s="57">
        <v>53111601</v>
      </c>
      <c r="B14166" s="58" t="s">
        <v>5603</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7074</v>
      </c>
    </row>
    <row r="14173" spans="1:2" x14ac:dyDescent="0.25">
      <c r="A14173" s="57">
        <v>53111703</v>
      </c>
      <c r="B14173" s="58" t="s">
        <v>7808</v>
      </c>
    </row>
    <row r="14174" spans="1:2" x14ac:dyDescent="0.25">
      <c r="A14174" s="57">
        <v>53111704</v>
      </c>
      <c r="B14174" s="58" t="s">
        <v>10468</v>
      </c>
    </row>
    <row r="14175" spans="1:2" x14ac:dyDescent="0.25">
      <c r="A14175" s="57">
        <v>53111705</v>
      </c>
      <c r="B14175" s="58" t="s">
        <v>14205</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14989</v>
      </c>
    </row>
    <row r="14179" spans="1:2" x14ac:dyDescent="0.25">
      <c r="A14179" s="57">
        <v>53111804</v>
      </c>
      <c r="B14179" s="58" t="s">
        <v>14988</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5637</v>
      </c>
    </row>
    <row r="14189" spans="1:2" x14ac:dyDescent="0.25">
      <c r="A14189" s="57">
        <v>53112004</v>
      </c>
      <c r="B14189" s="58" t="s">
        <v>8033</v>
      </c>
    </row>
    <row r="14190" spans="1:2" x14ac:dyDescent="0.25">
      <c r="A14190" s="57">
        <v>53112005</v>
      </c>
      <c r="B14190" s="58" t="s">
        <v>6174</v>
      </c>
    </row>
    <row r="14191" spans="1:2" x14ac:dyDescent="0.25">
      <c r="A14191" s="57">
        <v>53112101</v>
      </c>
      <c r="B14191" s="58" t="s">
        <v>15576</v>
      </c>
    </row>
    <row r="14192" spans="1:2" x14ac:dyDescent="0.25">
      <c r="A14192" s="57">
        <v>53112102</v>
      </c>
      <c r="B14192" s="58" t="s">
        <v>5002</v>
      </c>
    </row>
    <row r="14193" spans="1:2" x14ac:dyDescent="0.25">
      <c r="A14193" s="57">
        <v>53112103</v>
      </c>
      <c r="B14193" s="58" t="s">
        <v>5198</v>
      </c>
    </row>
    <row r="14194" spans="1:2" x14ac:dyDescent="0.25">
      <c r="A14194" s="57">
        <v>53112104</v>
      </c>
      <c r="B14194" s="58" t="s">
        <v>5193</v>
      </c>
    </row>
    <row r="14195" spans="1:2" x14ac:dyDescent="0.25">
      <c r="A14195" s="57">
        <v>53112105</v>
      </c>
      <c r="B14195" s="58" t="s">
        <v>2930</v>
      </c>
    </row>
    <row r="14196" spans="1:2" x14ac:dyDescent="0.25">
      <c r="A14196" s="57">
        <v>53121501</v>
      </c>
      <c r="B14196" s="58" t="s">
        <v>5062</v>
      </c>
    </row>
    <row r="14197" spans="1:2" x14ac:dyDescent="0.25">
      <c r="A14197" s="57">
        <v>53121502</v>
      </c>
      <c r="B14197" s="58" t="s">
        <v>10743</v>
      </c>
    </row>
    <row r="14198" spans="1:2" x14ac:dyDescent="0.25">
      <c r="A14198" s="57">
        <v>53121503</v>
      </c>
      <c r="B14198" s="58" t="s">
        <v>13562</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9268</v>
      </c>
    </row>
    <row r="14203" spans="1:2" x14ac:dyDescent="0.25">
      <c r="A14203" s="57">
        <v>53121606</v>
      </c>
      <c r="B14203" s="58" t="s">
        <v>5093</v>
      </c>
    </row>
    <row r="14204" spans="1:2" x14ac:dyDescent="0.25">
      <c r="A14204" s="57">
        <v>53121607</v>
      </c>
      <c r="B14204" s="58" t="s">
        <v>5961</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9512</v>
      </c>
    </row>
    <row r="14212" spans="1:2" x14ac:dyDescent="0.25">
      <c r="A14212" s="57">
        <v>53121802</v>
      </c>
      <c r="B14212" s="58" t="s">
        <v>11564</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6722</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17832</v>
      </c>
    </row>
    <row r="14219" spans="1:2" x14ac:dyDescent="0.25">
      <c r="A14219" s="57">
        <v>53131505</v>
      </c>
      <c r="B14219" s="58" t="s">
        <v>5672</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12092</v>
      </c>
    </row>
    <row r="14229" spans="1:2" x14ac:dyDescent="0.25">
      <c r="A14229" s="57">
        <v>53131606</v>
      </c>
      <c r="B14229" s="58" t="s">
        <v>5224</v>
      </c>
    </row>
    <row r="14230" spans="1:2" x14ac:dyDescent="0.25">
      <c r="A14230" s="57">
        <v>53131607</v>
      </c>
      <c r="B14230" s="58" t="s">
        <v>7400</v>
      </c>
    </row>
    <row r="14231" spans="1:2" x14ac:dyDescent="0.25">
      <c r="A14231" s="57">
        <v>53131608</v>
      </c>
      <c r="B14231" s="58" t="s">
        <v>11376</v>
      </c>
    </row>
    <row r="14232" spans="1:2" x14ac:dyDescent="0.25">
      <c r="A14232" s="57">
        <v>53131609</v>
      </c>
      <c r="B14232" s="58" t="s">
        <v>5105</v>
      </c>
    </row>
    <row r="14233" spans="1:2" x14ac:dyDescent="0.25">
      <c r="A14233" s="57">
        <v>53131610</v>
      </c>
      <c r="B14233" s="58" t="s">
        <v>13778</v>
      </c>
    </row>
    <row r="14234" spans="1:2" x14ac:dyDescent="0.25">
      <c r="A14234" s="57">
        <v>53131611</v>
      </c>
      <c r="B14234" s="58" t="s">
        <v>4647</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9606</v>
      </c>
    </row>
    <row r="14243" spans="1:2" x14ac:dyDescent="0.25">
      <c r="A14243" s="57">
        <v>53131620</v>
      </c>
      <c r="B14243" s="58" t="s">
        <v>5839</v>
      </c>
    </row>
    <row r="14244" spans="1:2" x14ac:dyDescent="0.25">
      <c r="A14244" s="57">
        <v>53131621</v>
      </c>
      <c r="B14244" s="58" t="s">
        <v>16247</v>
      </c>
    </row>
    <row r="14245" spans="1:2" x14ac:dyDescent="0.25">
      <c r="A14245" s="57">
        <v>53131622</v>
      </c>
      <c r="B14245" s="58" t="s">
        <v>5326</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4988</v>
      </c>
    </row>
    <row r="14250" spans="1:2" x14ac:dyDescent="0.25">
      <c r="A14250" s="57">
        <v>53131627</v>
      </c>
      <c r="B14250" s="58" t="s">
        <v>6748</v>
      </c>
    </row>
    <row r="14251" spans="1:2" x14ac:dyDescent="0.25">
      <c r="A14251" s="57">
        <v>53131628</v>
      </c>
      <c r="B14251" s="58" t="s">
        <v>7746</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15058</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10956</v>
      </c>
    </row>
    <row r="14268" spans="1:2" x14ac:dyDescent="0.25">
      <c r="A14268" s="57">
        <v>53141507</v>
      </c>
      <c r="B14268" s="58" t="s">
        <v>4777</v>
      </c>
    </row>
    <row r="14269" spans="1:2" x14ac:dyDescent="0.25">
      <c r="A14269" s="57">
        <v>53141508</v>
      </c>
      <c r="B14269" s="58" t="s">
        <v>8907</v>
      </c>
    </row>
    <row r="14270" spans="1:2" x14ac:dyDescent="0.25">
      <c r="A14270" s="57">
        <v>53141601</v>
      </c>
      <c r="B14270" s="58" t="s">
        <v>4751</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4329</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4969</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17182</v>
      </c>
    </row>
    <row r="14299" spans="1:2" x14ac:dyDescent="0.25">
      <c r="A14299" s="57">
        <v>53141630</v>
      </c>
      <c r="B14299" s="58" t="s">
        <v>7524</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12061</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11887</v>
      </c>
    </row>
    <row r="14307" spans="1:2" x14ac:dyDescent="0.25">
      <c r="A14307" s="57">
        <v>54101508</v>
      </c>
      <c r="B14307" s="58" t="s">
        <v>4517</v>
      </c>
    </row>
    <row r="14308" spans="1:2" x14ac:dyDescent="0.25">
      <c r="A14308" s="57">
        <v>54101509</v>
      </c>
      <c r="B14308" s="58" t="s">
        <v>15653</v>
      </c>
    </row>
    <row r="14309" spans="1:2" x14ac:dyDescent="0.25">
      <c r="A14309" s="57">
        <v>54101510</v>
      </c>
      <c r="B14309" s="58" t="s">
        <v>14288</v>
      </c>
    </row>
    <row r="14310" spans="1:2" x14ac:dyDescent="0.25">
      <c r="A14310" s="57">
        <v>54101511</v>
      </c>
      <c r="B14310" s="58" t="s">
        <v>5006</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11763</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5148</v>
      </c>
    </row>
    <row r="14334" spans="1:2" x14ac:dyDescent="0.25">
      <c r="A14334" s="57">
        <v>54111706</v>
      </c>
      <c r="B14334" s="58" t="s">
        <v>12020</v>
      </c>
    </row>
    <row r="14335" spans="1:2" x14ac:dyDescent="0.25">
      <c r="A14335" s="57">
        <v>54111707</v>
      </c>
      <c r="B14335" s="58" t="s">
        <v>4948</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2545</v>
      </c>
    </row>
    <row r="14339" spans="1:2" x14ac:dyDescent="0.25">
      <c r="A14339" s="57">
        <v>54121502</v>
      </c>
      <c r="B14339" s="58" t="s">
        <v>8295</v>
      </c>
    </row>
    <row r="14340" spans="1:2" x14ac:dyDescent="0.25">
      <c r="A14340" s="57">
        <v>54121503</v>
      </c>
      <c r="B14340" s="58" t="s">
        <v>6435</v>
      </c>
    </row>
    <row r="14341" spans="1:2" x14ac:dyDescent="0.25">
      <c r="A14341" s="57">
        <v>54121504</v>
      </c>
      <c r="B14341" s="58" t="s">
        <v>7677</v>
      </c>
    </row>
    <row r="14342" spans="1:2" x14ac:dyDescent="0.25">
      <c r="A14342" s="57">
        <v>54121601</v>
      </c>
      <c r="B14342" s="58" t="s">
        <v>9736</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7348</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4695</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11986</v>
      </c>
    </row>
    <row r="14362" spans="1:2" x14ac:dyDescent="0.25">
      <c r="A14362" s="57">
        <v>55101517</v>
      </c>
      <c r="B14362" s="58" t="s">
        <v>17621</v>
      </c>
    </row>
    <row r="14363" spans="1:2" x14ac:dyDescent="0.25">
      <c r="A14363" s="57">
        <v>55101518</v>
      </c>
      <c r="B14363" s="58" t="s">
        <v>4460</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10534</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12307</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5692</v>
      </c>
    </row>
    <row r="14387" spans="1:2" x14ac:dyDescent="0.25">
      <c r="A14387" s="57">
        <v>55111514</v>
      </c>
      <c r="B14387" s="58" t="s">
        <v>12013</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10519</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12717</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5278</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14758</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8531</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5405</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7385</v>
      </c>
    </row>
    <row r="14419" spans="1:2" x14ac:dyDescent="0.25">
      <c r="A14419" s="57">
        <v>55121705</v>
      </c>
      <c r="B14419" s="58" t="s">
        <v>4079</v>
      </c>
    </row>
    <row r="14420" spans="1:2" x14ac:dyDescent="0.25">
      <c r="A14420" s="57">
        <v>55121706</v>
      </c>
      <c r="B14420" s="58" t="s">
        <v>15129</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12940</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12898</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7767</v>
      </c>
    </row>
    <row r="14451" spans="1:2" x14ac:dyDescent="0.25">
      <c r="A14451" s="57">
        <v>55121806</v>
      </c>
      <c r="B14451" s="58" t="s">
        <v>13157</v>
      </c>
    </row>
    <row r="14452" spans="1:2" x14ac:dyDescent="0.25">
      <c r="A14452" s="57">
        <v>55121807</v>
      </c>
      <c r="B14452" s="58" t="s">
        <v>6729</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3992</v>
      </c>
    </row>
    <row r="14458" spans="1:2" x14ac:dyDescent="0.25">
      <c r="A14458" s="57">
        <v>56101506</v>
      </c>
      <c r="B14458" s="58" t="s">
        <v>5054</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16086</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5254</v>
      </c>
    </row>
    <row r="14484" spans="1:2" x14ac:dyDescent="0.25">
      <c r="A14484" s="57">
        <v>56101536</v>
      </c>
      <c r="B14484" s="58" t="s">
        <v>12512</v>
      </c>
    </row>
    <row r="14485" spans="1:2" x14ac:dyDescent="0.25">
      <c r="A14485" s="57">
        <v>56101537</v>
      </c>
      <c r="B14485" s="58" t="s">
        <v>8437</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5206</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8670</v>
      </c>
    </row>
    <row r="14497" spans="1:2" x14ac:dyDescent="0.25">
      <c r="A14497" s="57">
        <v>56101608</v>
      </c>
      <c r="B14497" s="58" t="s">
        <v>11414</v>
      </c>
    </row>
    <row r="14498" spans="1:2" x14ac:dyDescent="0.25">
      <c r="A14498" s="57">
        <v>56101701</v>
      </c>
      <c r="B14498" s="58" t="s">
        <v>4002</v>
      </c>
    </row>
    <row r="14499" spans="1:2" x14ac:dyDescent="0.25">
      <c r="A14499" s="57">
        <v>56101702</v>
      </c>
      <c r="B14499" s="58" t="s">
        <v>7377</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7940</v>
      </c>
    </row>
    <row r="14504" spans="1:2" x14ac:dyDescent="0.25">
      <c r="A14504" s="57">
        <v>56101707</v>
      </c>
      <c r="B14504" s="58" t="s">
        <v>5663</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5202</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11647</v>
      </c>
    </row>
    <row r="14522" spans="1:2" x14ac:dyDescent="0.25">
      <c r="A14522" s="57">
        <v>56101811</v>
      </c>
      <c r="B14522" s="58" t="s">
        <v>9414</v>
      </c>
    </row>
    <row r="14523" spans="1:2" x14ac:dyDescent="0.25">
      <c r="A14523" s="57">
        <v>56101812</v>
      </c>
      <c r="B14523" s="58" t="s">
        <v>11824</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14041</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14879</v>
      </c>
    </row>
    <row r="14531" spans="1:2" x14ac:dyDescent="0.25">
      <c r="A14531" s="57">
        <v>56101907</v>
      </c>
      <c r="B14531" s="58" t="s">
        <v>13304</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9819</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8219</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17642</v>
      </c>
    </row>
    <row r="14550" spans="1:2" x14ac:dyDescent="0.25">
      <c r="A14550" s="57">
        <v>56111605</v>
      </c>
      <c r="B14550" s="58" t="s">
        <v>14773</v>
      </c>
    </row>
    <row r="14551" spans="1:2" x14ac:dyDescent="0.25">
      <c r="A14551" s="57">
        <v>56111606</v>
      </c>
      <c r="B14551" s="58" t="s">
        <v>8047</v>
      </c>
    </row>
    <row r="14552" spans="1:2" x14ac:dyDescent="0.25">
      <c r="A14552" s="57">
        <v>56111701</v>
      </c>
      <c r="B14552" s="58" t="s">
        <v>14822</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14818</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4973</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14853</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16021</v>
      </c>
    </row>
    <row r="14580" spans="1:2" x14ac:dyDescent="0.25">
      <c r="A14580" s="57">
        <v>56112105</v>
      </c>
      <c r="B14580" s="58" t="s">
        <v>15120</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4465</v>
      </c>
    </row>
    <row r="14584" spans="1:2" x14ac:dyDescent="0.25">
      <c r="A14584" s="57">
        <v>56112109</v>
      </c>
      <c r="B14584" s="58" t="s">
        <v>13052</v>
      </c>
    </row>
    <row r="14585" spans="1:2" x14ac:dyDescent="0.25">
      <c r="A14585" s="57">
        <v>56112110</v>
      </c>
      <c r="B14585" s="58" t="s">
        <v>13392</v>
      </c>
    </row>
    <row r="14586" spans="1:2" x14ac:dyDescent="0.25">
      <c r="A14586" s="57">
        <v>56121001</v>
      </c>
      <c r="B14586" s="58" t="s">
        <v>5577</v>
      </c>
    </row>
    <row r="14587" spans="1:2" x14ac:dyDescent="0.25">
      <c r="A14587" s="57">
        <v>56121002</v>
      </c>
      <c r="B14587" s="58" t="s">
        <v>15830</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15277</v>
      </c>
    </row>
    <row r="14591" spans="1:2" x14ac:dyDescent="0.25">
      <c r="A14591" s="57">
        <v>56121006</v>
      </c>
      <c r="B14591" s="58" t="s">
        <v>4967</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8556</v>
      </c>
    </row>
    <row r="14597" spans="1:2" x14ac:dyDescent="0.25">
      <c r="A14597" s="57">
        <v>56121012</v>
      </c>
      <c r="B14597" s="58" t="s">
        <v>18803</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14250</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15089</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6117</v>
      </c>
    </row>
    <row r="14620" spans="1:2" x14ac:dyDescent="0.25">
      <c r="A14620" s="57">
        <v>56121603</v>
      </c>
      <c r="B14620" s="58" t="s">
        <v>4824</v>
      </c>
    </row>
    <row r="14621" spans="1:2" x14ac:dyDescent="0.25">
      <c r="A14621" s="57">
        <v>56121604</v>
      </c>
      <c r="B14621" s="58" t="s">
        <v>16549</v>
      </c>
    </row>
    <row r="14622" spans="1:2" x14ac:dyDescent="0.25">
      <c r="A14622" s="57">
        <v>56121605</v>
      </c>
      <c r="B14622" s="58" t="s">
        <v>9154</v>
      </c>
    </row>
    <row r="14623" spans="1:2" x14ac:dyDescent="0.25">
      <c r="A14623" s="57">
        <v>56121606</v>
      </c>
      <c r="B14623" s="58" t="s">
        <v>5263</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5506</v>
      </c>
    </row>
    <row r="14627" spans="1:2" x14ac:dyDescent="0.25">
      <c r="A14627" s="57">
        <v>56121610</v>
      </c>
      <c r="B14627" s="58" t="s">
        <v>10379</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7610</v>
      </c>
    </row>
    <row r="14634" spans="1:2" x14ac:dyDescent="0.25">
      <c r="A14634" s="57">
        <v>56121803</v>
      </c>
      <c r="B14634" s="58" t="s">
        <v>4775</v>
      </c>
    </row>
    <row r="14635" spans="1:2" x14ac:dyDescent="0.25">
      <c r="A14635" s="57">
        <v>56121804</v>
      </c>
      <c r="B14635" s="58" t="s">
        <v>7017</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12540</v>
      </c>
    </row>
    <row r="14641" spans="1:2" x14ac:dyDescent="0.25">
      <c r="A14641" s="57">
        <v>56122004</v>
      </c>
      <c r="B14641" s="58" t="s">
        <v>6016</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7457</v>
      </c>
    </row>
    <row r="14649" spans="1:2" x14ac:dyDescent="0.25">
      <c r="A14649" s="57">
        <v>60101008</v>
      </c>
      <c r="B14649" s="58" t="s">
        <v>5460</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4274</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7515</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7492</v>
      </c>
    </row>
    <row r="14666" spans="1:2" x14ac:dyDescent="0.25">
      <c r="A14666" s="57">
        <v>60101307</v>
      </c>
      <c r="B14666" s="58" t="s">
        <v>17645</v>
      </c>
    </row>
    <row r="14667" spans="1:2" x14ac:dyDescent="0.25">
      <c r="A14667" s="57">
        <v>60101308</v>
      </c>
      <c r="B14667" s="58" t="s">
        <v>5788</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5121</v>
      </c>
    </row>
    <row r="14671" spans="1:2" x14ac:dyDescent="0.25">
      <c r="A14671" s="57">
        <v>60101312</v>
      </c>
      <c r="B14671" s="58" t="s">
        <v>12913</v>
      </c>
    </row>
    <row r="14672" spans="1:2" x14ac:dyDescent="0.25">
      <c r="A14672" s="57">
        <v>60101313</v>
      </c>
      <c r="B14672" s="58" t="s">
        <v>9457</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5359</v>
      </c>
    </row>
    <row r="14688" spans="1:2" x14ac:dyDescent="0.25">
      <c r="A14688" s="57">
        <v>60101329</v>
      </c>
      <c r="B14688" s="58" t="s">
        <v>13251</v>
      </c>
    </row>
    <row r="14689" spans="1:2" x14ac:dyDescent="0.25">
      <c r="A14689" s="57">
        <v>60101330</v>
      </c>
      <c r="B14689" s="58" t="s">
        <v>9157</v>
      </c>
    </row>
    <row r="14690" spans="1:2" x14ac:dyDescent="0.25">
      <c r="A14690" s="57">
        <v>60101331</v>
      </c>
      <c r="B14690" s="58" t="s">
        <v>15105</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5445</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13017</v>
      </c>
    </row>
    <row r="14713" spans="1:2" x14ac:dyDescent="0.25">
      <c r="A14713" s="57">
        <v>60101708</v>
      </c>
      <c r="B14713" s="58" t="s">
        <v>14742</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12493</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7606</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14845</v>
      </c>
    </row>
    <row r="14727" spans="1:2" x14ac:dyDescent="0.25">
      <c r="A14727" s="57">
        <v>60101722</v>
      </c>
      <c r="B14727" s="58" t="s">
        <v>18520</v>
      </c>
    </row>
    <row r="14728" spans="1:2" x14ac:dyDescent="0.25">
      <c r="A14728" s="57">
        <v>60101723</v>
      </c>
      <c r="B14728" s="58" t="s">
        <v>7575</v>
      </c>
    </row>
    <row r="14729" spans="1:2" x14ac:dyDescent="0.25">
      <c r="A14729" s="57">
        <v>60101724</v>
      </c>
      <c r="B14729" s="58" t="s">
        <v>13820</v>
      </c>
    </row>
    <row r="14730" spans="1:2" x14ac:dyDescent="0.25">
      <c r="A14730" s="57">
        <v>60101725</v>
      </c>
      <c r="B14730" s="58" t="s">
        <v>5491</v>
      </c>
    </row>
    <row r="14731" spans="1:2" x14ac:dyDescent="0.25">
      <c r="A14731" s="57">
        <v>60101726</v>
      </c>
      <c r="B14731" s="58" t="s">
        <v>9322</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5032</v>
      </c>
    </row>
    <row r="14737" spans="1:2" x14ac:dyDescent="0.25">
      <c r="A14737" s="57">
        <v>60101732</v>
      </c>
      <c r="B14737" s="58" t="s">
        <v>16150</v>
      </c>
    </row>
    <row r="14738" spans="1:2" x14ac:dyDescent="0.25">
      <c r="A14738" s="57">
        <v>60101801</v>
      </c>
      <c r="B14738" s="58" t="s">
        <v>4918</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12473</v>
      </c>
    </row>
    <row r="14742" spans="1:2" x14ac:dyDescent="0.25">
      <c r="A14742" s="57">
        <v>60101805</v>
      </c>
      <c r="B14742" s="58" t="s">
        <v>8050</v>
      </c>
    </row>
    <row r="14743" spans="1:2" x14ac:dyDescent="0.25">
      <c r="A14743" s="57">
        <v>60101806</v>
      </c>
      <c r="B14743" s="58" t="s">
        <v>9751</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8975</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4889</v>
      </c>
    </row>
    <row r="14761" spans="1:2" x14ac:dyDescent="0.25">
      <c r="A14761" s="57">
        <v>60102002</v>
      </c>
      <c r="B14761" s="58" t="s">
        <v>8452</v>
      </c>
    </row>
    <row r="14762" spans="1:2" x14ac:dyDescent="0.25">
      <c r="A14762" s="57">
        <v>60102003</v>
      </c>
      <c r="B14762" s="58" t="s">
        <v>16791</v>
      </c>
    </row>
    <row r="14763" spans="1:2" x14ac:dyDescent="0.25">
      <c r="A14763" s="57">
        <v>60102004</v>
      </c>
      <c r="B14763" s="58" t="s">
        <v>4474</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4598</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5188</v>
      </c>
    </row>
    <row r="14776" spans="1:2" x14ac:dyDescent="0.25">
      <c r="A14776" s="57">
        <v>60102204</v>
      </c>
      <c r="B14776" s="58" t="s">
        <v>14100</v>
      </c>
    </row>
    <row r="14777" spans="1:2" x14ac:dyDescent="0.25">
      <c r="A14777" s="57">
        <v>60102205</v>
      </c>
      <c r="B14777" s="58" t="s">
        <v>4923</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7461</v>
      </c>
    </row>
    <row r="14781" spans="1:2" x14ac:dyDescent="0.25">
      <c r="A14781" s="57">
        <v>60102303</v>
      </c>
      <c r="B14781" s="58" t="s">
        <v>14123</v>
      </c>
    </row>
    <row r="14782" spans="1:2" x14ac:dyDescent="0.25">
      <c r="A14782" s="57">
        <v>60102304</v>
      </c>
      <c r="B14782" s="58" t="s">
        <v>8442</v>
      </c>
    </row>
    <row r="14783" spans="1:2" x14ac:dyDescent="0.25">
      <c r="A14783" s="57">
        <v>60102305</v>
      </c>
      <c r="B14783" s="58" t="s">
        <v>17925</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9522</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6042</v>
      </c>
    </row>
    <row r="14808" spans="1:2" x14ac:dyDescent="0.25">
      <c r="A14808" s="57">
        <v>60102504</v>
      </c>
      <c r="B14808" s="58" t="s">
        <v>5740</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5101</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9085</v>
      </c>
    </row>
    <row r="14818" spans="1:2" x14ac:dyDescent="0.25">
      <c r="A14818" s="57">
        <v>60102601</v>
      </c>
      <c r="B14818" s="58" t="s">
        <v>13382</v>
      </c>
    </row>
    <row r="14819" spans="1:2" x14ac:dyDescent="0.25">
      <c r="A14819" s="57">
        <v>60102602</v>
      </c>
      <c r="B14819" s="58" t="s">
        <v>14789</v>
      </c>
    </row>
    <row r="14820" spans="1:2" x14ac:dyDescent="0.25">
      <c r="A14820" s="57">
        <v>60102603</v>
      </c>
      <c r="B14820" s="58" t="s">
        <v>5933</v>
      </c>
    </row>
    <row r="14821" spans="1:2" x14ac:dyDescent="0.25">
      <c r="A14821" s="57">
        <v>60102604</v>
      </c>
      <c r="B14821" s="58" t="s">
        <v>12535</v>
      </c>
    </row>
    <row r="14822" spans="1:2" x14ac:dyDescent="0.25">
      <c r="A14822" s="57">
        <v>60102605</v>
      </c>
      <c r="B14822" s="58" t="s">
        <v>6936</v>
      </c>
    </row>
    <row r="14823" spans="1:2" x14ac:dyDescent="0.25">
      <c r="A14823" s="57">
        <v>60102606</v>
      </c>
      <c r="B14823" s="58" t="s">
        <v>12084</v>
      </c>
    </row>
    <row r="14824" spans="1:2" x14ac:dyDescent="0.25">
      <c r="A14824" s="57">
        <v>60102607</v>
      </c>
      <c r="B14824" s="58" t="s">
        <v>9066</v>
      </c>
    </row>
    <row r="14825" spans="1:2" x14ac:dyDescent="0.25">
      <c r="A14825" s="57">
        <v>60102608</v>
      </c>
      <c r="B14825" s="58" t="s">
        <v>3244</v>
      </c>
    </row>
    <row r="14826" spans="1:2" x14ac:dyDescent="0.25">
      <c r="A14826" s="57">
        <v>60102609</v>
      </c>
      <c r="B14826" s="58" t="s">
        <v>8756</v>
      </c>
    </row>
    <row r="14827" spans="1:2" x14ac:dyDescent="0.25">
      <c r="A14827" s="57">
        <v>60102610</v>
      </c>
      <c r="B14827" s="58" t="s">
        <v>11756</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9054</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4537</v>
      </c>
    </row>
    <row r="14834" spans="1:2" x14ac:dyDescent="0.25">
      <c r="A14834" s="57">
        <v>60102703</v>
      </c>
      <c r="B14834" s="58" t="s">
        <v>11187</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5226</v>
      </c>
    </row>
    <row r="14839" spans="1:2" x14ac:dyDescent="0.25">
      <c r="A14839" s="57">
        <v>60102708</v>
      </c>
      <c r="B14839" s="58" t="s">
        <v>7114</v>
      </c>
    </row>
    <row r="14840" spans="1:2" x14ac:dyDescent="0.25">
      <c r="A14840" s="57">
        <v>60102709</v>
      </c>
      <c r="B14840" s="58" t="s">
        <v>12324</v>
      </c>
    </row>
    <row r="14841" spans="1:2" x14ac:dyDescent="0.25">
      <c r="A14841" s="57">
        <v>60102710</v>
      </c>
      <c r="B14841" s="58" t="s">
        <v>7662</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5798</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8195</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9045</v>
      </c>
    </row>
    <row r="14859" spans="1:2" x14ac:dyDescent="0.25">
      <c r="A14859" s="57">
        <v>60102904</v>
      </c>
      <c r="B14859" s="58" t="s">
        <v>4721</v>
      </c>
    </row>
    <row r="14860" spans="1:2" x14ac:dyDescent="0.25">
      <c r="A14860" s="57">
        <v>60102905</v>
      </c>
      <c r="B14860" s="58" t="s">
        <v>13437</v>
      </c>
    </row>
    <row r="14861" spans="1:2" x14ac:dyDescent="0.25">
      <c r="A14861" s="57">
        <v>60102906</v>
      </c>
      <c r="B14861" s="58" t="s">
        <v>15937</v>
      </c>
    </row>
    <row r="14862" spans="1:2" x14ac:dyDescent="0.25">
      <c r="A14862" s="57">
        <v>60102907</v>
      </c>
      <c r="B14862" s="58" t="s">
        <v>12273</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12212</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9339</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6032</v>
      </c>
    </row>
    <row r="14878" spans="1:2" x14ac:dyDescent="0.25">
      <c r="A14878" s="57">
        <v>60103006</v>
      </c>
      <c r="B14878" s="58" t="s">
        <v>8259</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17087</v>
      </c>
    </row>
    <row r="14896" spans="1:2" x14ac:dyDescent="0.25">
      <c r="A14896" s="57">
        <v>60103112</v>
      </c>
      <c r="B14896" s="58" t="s">
        <v>14393</v>
      </c>
    </row>
    <row r="14897" spans="1:2" x14ac:dyDescent="0.25">
      <c r="A14897" s="57">
        <v>60103201</v>
      </c>
      <c r="B14897" s="58" t="s">
        <v>5751</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5488</v>
      </c>
    </row>
    <row r="14902" spans="1:2" x14ac:dyDescent="0.25">
      <c r="A14902" s="57">
        <v>60103302</v>
      </c>
      <c r="B14902" s="58" t="s">
        <v>4270</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9393</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4762</v>
      </c>
    </row>
    <row r="14911" spans="1:2" x14ac:dyDescent="0.25">
      <c r="A14911" s="57">
        <v>60103408</v>
      </c>
      <c r="B14911" s="58" t="s">
        <v>5035</v>
      </c>
    </row>
    <row r="14912" spans="1:2" x14ac:dyDescent="0.25">
      <c r="A14912" s="57">
        <v>60103409</v>
      </c>
      <c r="B14912" s="58" t="s">
        <v>5288</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15320</v>
      </c>
    </row>
    <row r="14916" spans="1:2" x14ac:dyDescent="0.25">
      <c r="A14916" s="57">
        <v>60103503</v>
      </c>
      <c r="B14916" s="58" t="s">
        <v>12259</v>
      </c>
    </row>
    <row r="14917" spans="1:2" x14ac:dyDescent="0.25">
      <c r="A14917" s="57">
        <v>60103504</v>
      </c>
      <c r="B14917" s="58" t="s">
        <v>13317</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4931</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9690</v>
      </c>
    </row>
    <row r="14934" spans="1:2" x14ac:dyDescent="0.25">
      <c r="A14934" s="57">
        <v>60103805</v>
      </c>
      <c r="B14934" s="58" t="s">
        <v>7660</v>
      </c>
    </row>
    <row r="14935" spans="1:2" x14ac:dyDescent="0.25">
      <c r="A14935" s="57">
        <v>60103806</v>
      </c>
      <c r="B14935" s="58" t="s">
        <v>16905</v>
      </c>
    </row>
    <row r="14936" spans="1:2" x14ac:dyDescent="0.25">
      <c r="A14936" s="57">
        <v>60103807</v>
      </c>
      <c r="B14936" s="58" t="s">
        <v>8980</v>
      </c>
    </row>
    <row r="14937" spans="1:2" x14ac:dyDescent="0.25">
      <c r="A14937" s="57">
        <v>60103808</v>
      </c>
      <c r="B14937" s="58" t="s">
        <v>13062</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5512</v>
      </c>
    </row>
    <row r="14944" spans="1:2" x14ac:dyDescent="0.25">
      <c r="A14944" s="57">
        <v>60103908</v>
      </c>
      <c r="B14944" s="58" t="s">
        <v>15531</v>
      </c>
    </row>
    <row r="14945" spans="1:2" x14ac:dyDescent="0.25">
      <c r="A14945" s="57">
        <v>60103909</v>
      </c>
      <c r="B14945" s="58" t="s">
        <v>14375</v>
      </c>
    </row>
    <row r="14946" spans="1:2" x14ac:dyDescent="0.25">
      <c r="A14946" s="57">
        <v>60103911</v>
      </c>
      <c r="B14946" s="58" t="s">
        <v>4714</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8704</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16633</v>
      </c>
    </row>
    <row r="14964" spans="1:2" x14ac:dyDescent="0.25">
      <c r="A14964" s="57">
        <v>60103933</v>
      </c>
      <c r="B14964" s="58" t="s">
        <v>11828</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9337</v>
      </c>
    </row>
    <row r="14974" spans="1:2" x14ac:dyDescent="0.25">
      <c r="A14974" s="57">
        <v>60104008</v>
      </c>
      <c r="B14974" s="58" t="s">
        <v>14902</v>
      </c>
    </row>
    <row r="14975" spans="1:2" x14ac:dyDescent="0.25">
      <c r="A14975" s="57">
        <v>60104101</v>
      </c>
      <c r="B14975" s="58" t="s">
        <v>14200</v>
      </c>
    </row>
    <row r="14976" spans="1:2" x14ac:dyDescent="0.25">
      <c r="A14976" s="57">
        <v>60104102</v>
      </c>
      <c r="B14976" s="58" t="s">
        <v>12154</v>
      </c>
    </row>
    <row r="14977" spans="1:2" x14ac:dyDescent="0.25">
      <c r="A14977" s="57">
        <v>60104103</v>
      </c>
      <c r="B14977" s="58" t="s">
        <v>7661</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4625</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7240</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14866</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8933</v>
      </c>
    </row>
    <row r="14999" spans="1:2" x14ac:dyDescent="0.25">
      <c r="A14999" s="57">
        <v>60104503</v>
      </c>
      <c r="B14999" s="58" t="s">
        <v>5853</v>
      </c>
    </row>
    <row r="15000" spans="1:2" x14ac:dyDescent="0.25">
      <c r="A15000" s="57">
        <v>60104504</v>
      </c>
      <c r="B15000" s="58" t="s">
        <v>12500</v>
      </c>
    </row>
    <row r="15001" spans="1:2" x14ac:dyDescent="0.25">
      <c r="A15001" s="57">
        <v>60104505</v>
      </c>
      <c r="B15001" s="58" t="s">
        <v>5487</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8553</v>
      </c>
    </row>
    <row r="15020" spans="1:2" x14ac:dyDescent="0.25">
      <c r="A15020" s="57">
        <v>60104703</v>
      </c>
      <c r="B15020" s="58" t="s">
        <v>14752</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5600</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8741</v>
      </c>
    </row>
    <row r="15034" spans="1:2" x14ac:dyDescent="0.25">
      <c r="A15034" s="57">
        <v>60104809</v>
      </c>
      <c r="B15034" s="58" t="s">
        <v>5223</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4328</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8293</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8255</v>
      </c>
    </row>
    <row r="15049" spans="1:2" x14ac:dyDescent="0.25">
      <c r="A15049" s="57">
        <v>60104908</v>
      </c>
      <c r="B15049" s="58" t="s">
        <v>6381</v>
      </c>
    </row>
    <row r="15050" spans="1:2" x14ac:dyDescent="0.25">
      <c r="A15050" s="57">
        <v>60104909</v>
      </c>
      <c r="B15050" s="58" t="s">
        <v>7658</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8965</v>
      </c>
    </row>
    <row r="15054" spans="1:2" x14ac:dyDescent="0.25">
      <c r="A15054" s="57">
        <v>60105001</v>
      </c>
      <c r="B15054" s="58" t="s">
        <v>5513</v>
      </c>
    </row>
    <row r="15055" spans="1:2" x14ac:dyDescent="0.25">
      <c r="A15055" s="57">
        <v>60105002</v>
      </c>
      <c r="B15055" s="58" t="s">
        <v>14445</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5114</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14770</v>
      </c>
    </row>
    <row r="15067" spans="1:2" x14ac:dyDescent="0.25">
      <c r="A15067" s="57">
        <v>60105301</v>
      </c>
      <c r="B15067" s="58" t="s">
        <v>15462</v>
      </c>
    </row>
    <row r="15068" spans="1:2" x14ac:dyDescent="0.25">
      <c r="A15068" s="57">
        <v>60105302</v>
      </c>
      <c r="B15068" s="58" t="s">
        <v>15116</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12598</v>
      </c>
    </row>
    <row r="15075" spans="1:2" x14ac:dyDescent="0.25">
      <c r="A15075" s="57">
        <v>60105309</v>
      </c>
      <c r="B15075" s="58" t="s">
        <v>4491</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5323</v>
      </c>
    </row>
    <row r="15082" spans="1:2" x14ac:dyDescent="0.25">
      <c r="A15082" s="57">
        <v>60105407</v>
      </c>
      <c r="B15082" s="58" t="s">
        <v>14229</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4772</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12924</v>
      </c>
    </row>
    <row r="15097" spans="1:2" x14ac:dyDescent="0.25">
      <c r="A15097" s="57">
        <v>60105422</v>
      </c>
      <c r="B15097" s="58" t="s">
        <v>4593</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6129</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4886</v>
      </c>
    </row>
    <row r="15104" spans="1:2" x14ac:dyDescent="0.25">
      <c r="A15104" s="57">
        <v>60105429</v>
      </c>
      <c r="B15104" s="58" t="s">
        <v>5133</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13012</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5936</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5293</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5272</v>
      </c>
    </row>
    <row r="15127" spans="1:2" x14ac:dyDescent="0.25">
      <c r="A15127" s="57">
        <v>60105618</v>
      </c>
      <c r="B15127" s="58" t="s">
        <v>10442</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5522</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5160</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9060</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4876</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7884</v>
      </c>
    </row>
    <row r="15155" spans="1:2" x14ac:dyDescent="0.25">
      <c r="A15155" s="57">
        <v>60105904</v>
      </c>
      <c r="B15155" s="58" t="s">
        <v>4779</v>
      </c>
    </row>
    <row r="15156" spans="1:2" x14ac:dyDescent="0.25">
      <c r="A15156" s="57">
        <v>60105905</v>
      </c>
      <c r="B15156" s="58" t="s">
        <v>4578</v>
      </c>
    </row>
    <row r="15157" spans="1:2" x14ac:dyDescent="0.25">
      <c r="A15157" s="57">
        <v>60105906</v>
      </c>
      <c r="B15157" s="58" t="s">
        <v>14246</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7732</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8289</v>
      </c>
    </row>
    <row r="15165" spans="1:2" x14ac:dyDescent="0.25">
      <c r="A15165" s="57">
        <v>60105914</v>
      </c>
      <c r="B15165" s="58" t="s">
        <v>2638</v>
      </c>
    </row>
    <row r="15166" spans="1:2" x14ac:dyDescent="0.25">
      <c r="A15166" s="57">
        <v>60105915</v>
      </c>
      <c r="B15166" s="58" t="s">
        <v>4675</v>
      </c>
    </row>
    <row r="15167" spans="1:2" x14ac:dyDescent="0.25">
      <c r="A15167" s="57">
        <v>60105916</v>
      </c>
      <c r="B15167" s="58" t="s">
        <v>9569</v>
      </c>
    </row>
    <row r="15168" spans="1:2" x14ac:dyDescent="0.25">
      <c r="A15168" s="57">
        <v>60105917</v>
      </c>
      <c r="B15168" s="58" t="s">
        <v>5084</v>
      </c>
    </row>
    <row r="15169" spans="1:2" x14ac:dyDescent="0.25">
      <c r="A15169" s="57">
        <v>60105918</v>
      </c>
      <c r="B15169" s="58" t="s">
        <v>7718</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4510</v>
      </c>
    </row>
    <row r="15180" spans="1:2" x14ac:dyDescent="0.25">
      <c r="A15180" s="57">
        <v>60106106</v>
      </c>
      <c r="B15180" s="58" t="s">
        <v>5489</v>
      </c>
    </row>
    <row r="15181" spans="1:2" x14ac:dyDescent="0.25">
      <c r="A15181" s="57">
        <v>60106107</v>
      </c>
      <c r="B15181" s="58" t="s">
        <v>6485</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9262</v>
      </c>
    </row>
    <row r="15186" spans="1:2" x14ac:dyDescent="0.25">
      <c r="A15186" s="57">
        <v>60106203</v>
      </c>
      <c r="B15186" s="58" t="s">
        <v>4514</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4864</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6614</v>
      </c>
    </row>
    <row r="15198" spans="1:2" x14ac:dyDescent="0.25">
      <c r="A15198" s="57">
        <v>60106215</v>
      </c>
      <c r="B15198" s="58" t="s">
        <v>4888</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3170</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4832</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15171</v>
      </c>
    </row>
    <row r="15216" spans="1:2" x14ac:dyDescent="0.25">
      <c r="A15216" s="57">
        <v>60111109</v>
      </c>
      <c r="B15216" s="58" t="s">
        <v>14889</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5211</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14812</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4998</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4442</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4678</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7390</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14222</v>
      </c>
    </row>
    <row r="15288" spans="1:2" x14ac:dyDescent="0.25">
      <c r="A15288" s="57">
        <v>60121137</v>
      </c>
      <c r="B15288" s="58" t="s">
        <v>11654</v>
      </c>
    </row>
    <row r="15289" spans="1:2" x14ac:dyDescent="0.25">
      <c r="A15289" s="57">
        <v>60121138</v>
      </c>
      <c r="B15289" s="58" t="s">
        <v>6277</v>
      </c>
    </row>
    <row r="15290" spans="1:2" x14ac:dyDescent="0.25">
      <c r="A15290" s="57">
        <v>60121139</v>
      </c>
      <c r="B15290" s="58" t="s">
        <v>10460</v>
      </c>
    </row>
    <row r="15291" spans="1:2" x14ac:dyDescent="0.25">
      <c r="A15291" s="57">
        <v>60121140</v>
      </c>
      <c r="B15291" s="58" t="s">
        <v>7447</v>
      </c>
    </row>
    <row r="15292" spans="1:2" x14ac:dyDescent="0.25">
      <c r="A15292" s="57">
        <v>60121141</v>
      </c>
      <c r="B15292" s="58" t="s">
        <v>13467</v>
      </c>
    </row>
    <row r="15293" spans="1:2" x14ac:dyDescent="0.25">
      <c r="A15293" s="57">
        <v>60121142</v>
      </c>
      <c r="B15293" s="58" t="s">
        <v>5304</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4355</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8478</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7895</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10162</v>
      </c>
    </row>
    <row r="15318" spans="1:2" x14ac:dyDescent="0.25">
      <c r="A15318" s="57">
        <v>60121214</v>
      </c>
      <c r="B15318" s="58" t="s">
        <v>5196</v>
      </c>
    </row>
    <row r="15319" spans="1:2" x14ac:dyDescent="0.25">
      <c r="A15319" s="57">
        <v>60121215</v>
      </c>
      <c r="B15319" s="58" t="s">
        <v>5524</v>
      </c>
    </row>
    <row r="15320" spans="1:2" x14ac:dyDescent="0.25">
      <c r="A15320" s="57">
        <v>60121216</v>
      </c>
      <c r="B15320" s="58" t="s">
        <v>12105</v>
      </c>
    </row>
    <row r="15321" spans="1:2" x14ac:dyDescent="0.25">
      <c r="A15321" s="57">
        <v>60121217</v>
      </c>
      <c r="B15321" s="58" t="s">
        <v>8527</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15392</v>
      </c>
    </row>
    <row r="15325" spans="1:2" x14ac:dyDescent="0.25">
      <c r="A15325" s="57">
        <v>60121221</v>
      </c>
      <c r="B15325" s="58" t="s">
        <v>14340</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14801</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5769</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8619</v>
      </c>
    </row>
    <row r="15341" spans="1:2" x14ac:dyDescent="0.25">
      <c r="A15341" s="57">
        <v>60121237</v>
      </c>
      <c r="B15341" s="58" t="s">
        <v>13981</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11270</v>
      </c>
    </row>
    <row r="15351" spans="1:2" x14ac:dyDescent="0.25">
      <c r="A15351" s="57">
        <v>60121248</v>
      </c>
      <c r="B15351" s="58" t="s">
        <v>17508</v>
      </c>
    </row>
    <row r="15352" spans="1:2" x14ac:dyDescent="0.25">
      <c r="A15352" s="57">
        <v>60121249</v>
      </c>
      <c r="B15352" s="58" t="s">
        <v>8462</v>
      </c>
    </row>
    <row r="15353" spans="1:2" x14ac:dyDescent="0.25">
      <c r="A15353" s="57">
        <v>60121250</v>
      </c>
      <c r="B15353" s="58" t="s">
        <v>10715</v>
      </c>
    </row>
    <row r="15354" spans="1:2" x14ac:dyDescent="0.25">
      <c r="A15354" s="57">
        <v>60121251</v>
      </c>
      <c r="B15354" s="58" t="s">
        <v>7821</v>
      </c>
    </row>
    <row r="15355" spans="1:2" x14ac:dyDescent="0.25">
      <c r="A15355" s="57">
        <v>60121252</v>
      </c>
      <c r="B15355" s="58" t="s">
        <v>2472</v>
      </c>
    </row>
    <row r="15356" spans="1:2" x14ac:dyDescent="0.25">
      <c r="A15356" s="57">
        <v>60121253</v>
      </c>
      <c r="B15356" s="58" t="s">
        <v>7986</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14807</v>
      </c>
    </row>
    <row r="15375" spans="1:2" x14ac:dyDescent="0.25">
      <c r="A15375" s="57">
        <v>60121413</v>
      </c>
      <c r="B15375" s="58" t="s">
        <v>18040</v>
      </c>
    </row>
    <row r="15376" spans="1:2" x14ac:dyDescent="0.25">
      <c r="A15376" s="57">
        <v>60121414</v>
      </c>
      <c r="B15376" s="58" t="s">
        <v>7926</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8198</v>
      </c>
    </row>
    <row r="15383" spans="1:2" x14ac:dyDescent="0.25">
      <c r="A15383" s="57">
        <v>60121506</v>
      </c>
      <c r="B15383" s="58" t="s">
        <v>15113</v>
      </c>
    </row>
    <row r="15384" spans="1:2" x14ac:dyDescent="0.25">
      <c r="A15384" s="57">
        <v>60121507</v>
      </c>
      <c r="B15384" s="58" t="s">
        <v>9088</v>
      </c>
    </row>
    <row r="15385" spans="1:2" x14ac:dyDescent="0.25">
      <c r="A15385" s="57">
        <v>60121508</v>
      </c>
      <c r="B15385" s="58" t="s">
        <v>11941</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5046</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11924</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5702</v>
      </c>
    </row>
    <row r="15400" spans="1:2" x14ac:dyDescent="0.25">
      <c r="A15400" s="57">
        <v>60121523</v>
      </c>
      <c r="B15400" s="58" t="s">
        <v>18731</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8030</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7877</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12362</v>
      </c>
    </row>
    <row r="15419" spans="1:2" x14ac:dyDescent="0.25">
      <c r="A15419" s="57">
        <v>60121606</v>
      </c>
      <c r="B15419" s="58" t="s">
        <v>17861</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13901</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6590</v>
      </c>
    </row>
    <row r="15431" spans="1:2" x14ac:dyDescent="0.25">
      <c r="A15431" s="57">
        <v>60121712</v>
      </c>
      <c r="B15431" s="58" t="s">
        <v>14184</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15602</v>
      </c>
    </row>
    <row r="15436" spans="1:2" x14ac:dyDescent="0.25">
      <c r="A15436" s="57">
        <v>60121717</v>
      </c>
      <c r="B15436" s="58" t="s">
        <v>7562</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8542</v>
      </c>
    </row>
    <row r="15454" spans="1:2" x14ac:dyDescent="0.25">
      <c r="A15454" s="57">
        <v>60121903</v>
      </c>
      <c r="B15454" s="58" t="s">
        <v>16795</v>
      </c>
    </row>
    <row r="15455" spans="1:2" x14ac:dyDescent="0.25">
      <c r="A15455" s="57">
        <v>60121904</v>
      </c>
      <c r="B15455" s="58" t="s">
        <v>7923</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4711</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5348</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5476</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8613</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7977</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13201</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14916</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12636</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9224</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13788</v>
      </c>
    </row>
    <row r="15519" spans="1:2" x14ac:dyDescent="0.25">
      <c r="A15519" s="57">
        <v>60123301</v>
      </c>
      <c r="B15519" s="58" t="s">
        <v>15510</v>
      </c>
    </row>
    <row r="15520" spans="1:2" x14ac:dyDescent="0.25">
      <c r="A15520" s="57">
        <v>60123302</v>
      </c>
      <c r="B15520" s="58" t="s">
        <v>6200</v>
      </c>
    </row>
    <row r="15521" spans="1:2" x14ac:dyDescent="0.25">
      <c r="A15521" s="57">
        <v>60123303</v>
      </c>
      <c r="B15521" s="58" t="s">
        <v>5609</v>
      </c>
    </row>
    <row r="15522" spans="1:2" x14ac:dyDescent="0.25">
      <c r="A15522" s="57">
        <v>60123401</v>
      </c>
      <c r="B15522" s="58" t="s">
        <v>12925</v>
      </c>
    </row>
    <row r="15523" spans="1:2" x14ac:dyDescent="0.25">
      <c r="A15523" s="57">
        <v>60123402</v>
      </c>
      <c r="B15523" s="58" t="s">
        <v>5500</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5745</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4710</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8571</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4605</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12674</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16548</v>
      </c>
    </row>
    <row r="15568" spans="1:2" x14ac:dyDescent="0.25">
      <c r="A15568" s="57">
        <v>60124401</v>
      </c>
      <c r="B15568" s="58" t="s">
        <v>4764</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8685</v>
      </c>
    </row>
    <row r="15575" spans="1:2" x14ac:dyDescent="0.25">
      <c r="A15575" s="57">
        <v>60124408</v>
      </c>
      <c r="B15575" s="58" t="s">
        <v>12516</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11567</v>
      </c>
    </row>
    <row r="15579" spans="1:2" x14ac:dyDescent="0.25">
      <c r="A15579" s="57">
        <v>60124412</v>
      </c>
      <c r="B15579" s="58" t="s">
        <v>8680</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9107</v>
      </c>
    </row>
    <row r="15590" spans="1:2" x14ac:dyDescent="0.25">
      <c r="A15590" s="57">
        <v>60124511</v>
      </c>
      <c r="B15590" s="58" t="s">
        <v>17134</v>
      </c>
    </row>
    <row r="15591" spans="1:2" x14ac:dyDescent="0.25">
      <c r="A15591" s="57">
        <v>60124512</v>
      </c>
      <c r="B15591" s="58" t="s">
        <v>5248</v>
      </c>
    </row>
    <row r="15592" spans="1:2" x14ac:dyDescent="0.25">
      <c r="A15592" s="57">
        <v>60124513</v>
      </c>
      <c r="B15592" s="58" t="s">
        <v>5354</v>
      </c>
    </row>
    <row r="15593" spans="1:2" x14ac:dyDescent="0.25">
      <c r="A15593" s="57">
        <v>60124514</v>
      </c>
      <c r="B15593" s="58" t="s">
        <v>2660</v>
      </c>
    </row>
    <row r="15594" spans="1:2" x14ac:dyDescent="0.25">
      <c r="A15594" s="57">
        <v>60124515</v>
      </c>
      <c r="B15594" s="58" t="s">
        <v>5685</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12679</v>
      </c>
    </row>
    <row r="15599" spans="1:2" x14ac:dyDescent="0.25">
      <c r="A15599" s="57">
        <v>60131101</v>
      </c>
      <c r="B15599" s="58" t="s">
        <v>5118</v>
      </c>
    </row>
    <row r="15600" spans="1:2" x14ac:dyDescent="0.25">
      <c r="A15600" s="57">
        <v>60131102</v>
      </c>
      <c r="B15600" s="58" t="s">
        <v>11041</v>
      </c>
    </row>
    <row r="15601" spans="1:2" x14ac:dyDescent="0.25">
      <c r="A15601" s="57">
        <v>60131103</v>
      </c>
      <c r="B15601" s="58" t="s">
        <v>4641</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14562</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17375</v>
      </c>
    </row>
    <row r="15610" spans="1:2" x14ac:dyDescent="0.25">
      <c r="A15610" s="57">
        <v>60131112</v>
      </c>
      <c r="B15610" s="58" t="s">
        <v>15093</v>
      </c>
    </row>
    <row r="15611" spans="1:2" x14ac:dyDescent="0.25">
      <c r="A15611" s="57">
        <v>60131201</v>
      </c>
      <c r="B15611" s="58" t="s">
        <v>8632</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8036</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14965</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9570</v>
      </c>
    </row>
    <row r="15630" spans="1:2" x14ac:dyDescent="0.25">
      <c r="A15630" s="57">
        <v>60131401</v>
      </c>
      <c r="B15630" s="58" t="s">
        <v>13842</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8129</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4673</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5039</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14555</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14800</v>
      </c>
    </row>
    <row r="15653" spans="1:2" x14ac:dyDescent="0.25">
      <c r="A15653" s="57">
        <v>60131702</v>
      </c>
      <c r="B15653" s="58" t="s">
        <v>9992</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14808</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4485</v>
      </c>
    </row>
    <row r="15672" spans="1:2" x14ac:dyDescent="0.25">
      <c r="A15672" s="57">
        <v>60141016</v>
      </c>
      <c r="B15672" s="58" t="s">
        <v>3963</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9433</v>
      </c>
    </row>
    <row r="15677" spans="1:2" x14ac:dyDescent="0.25">
      <c r="A15677" s="57">
        <v>60141021</v>
      </c>
      <c r="B15677" s="58" t="s">
        <v>16805</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10609</v>
      </c>
    </row>
    <row r="15687" spans="1:2" x14ac:dyDescent="0.25">
      <c r="A15687" s="57">
        <v>60141105</v>
      </c>
      <c r="B15687" s="58" t="s">
        <v>5191</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8714</v>
      </c>
    </row>
    <row r="15699" spans="1:2" x14ac:dyDescent="0.25">
      <c r="A15699" s="57">
        <v>60141202</v>
      </c>
      <c r="B15699" s="58" t="s">
        <v>14925</v>
      </c>
    </row>
    <row r="15700" spans="1:2" x14ac:dyDescent="0.25">
      <c r="A15700" s="57">
        <v>60141203</v>
      </c>
      <c r="B15700" s="58" t="s">
        <v>9405</v>
      </c>
    </row>
    <row r="15701" spans="1:2" x14ac:dyDescent="0.25">
      <c r="A15701" s="57">
        <v>60141204</v>
      </c>
      <c r="B15701" s="58" t="s">
        <v>2494</v>
      </c>
    </row>
    <row r="15702" spans="1:2" x14ac:dyDescent="0.25">
      <c r="A15702" s="57">
        <v>60141205</v>
      </c>
      <c r="B15702" s="58" t="s">
        <v>5461</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15032</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8065</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16460</v>
      </c>
    </row>
    <row r="15723" spans="1:2" x14ac:dyDescent="0.25">
      <c r="A15723" s="57">
        <v>70101510</v>
      </c>
      <c r="B15723" s="58" t="s">
        <v>9523</v>
      </c>
    </row>
    <row r="15724" spans="1:2" x14ac:dyDescent="0.25">
      <c r="A15724" s="57">
        <v>70101601</v>
      </c>
      <c r="B15724" s="58" t="s">
        <v>16420</v>
      </c>
    </row>
    <row r="15725" spans="1:2" x14ac:dyDescent="0.25">
      <c r="A15725" s="57">
        <v>70101602</v>
      </c>
      <c r="B15725" s="58" t="s">
        <v>4542</v>
      </c>
    </row>
    <row r="15726" spans="1:2" x14ac:dyDescent="0.25">
      <c r="A15726" s="57">
        <v>70101603</v>
      </c>
      <c r="B15726" s="58" t="s">
        <v>10163</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7974</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15047</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4294</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10664</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12571</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4481</v>
      </c>
    </row>
    <row r="15766" spans="1:2" x14ac:dyDescent="0.25">
      <c r="A15766" s="57">
        <v>70111710</v>
      </c>
      <c r="B15766" s="58" t="s">
        <v>17082</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5119</v>
      </c>
    </row>
    <row r="15773" spans="1:2" x14ac:dyDescent="0.25">
      <c r="A15773" s="57">
        <v>70121504</v>
      </c>
      <c r="B15773" s="58" t="s">
        <v>17386</v>
      </c>
    </row>
    <row r="15774" spans="1:2" x14ac:dyDescent="0.25">
      <c r="A15774" s="57">
        <v>70121505</v>
      </c>
      <c r="B15774" s="58" t="s">
        <v>9930</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17020</v>
      </c>
    </row>
    <row r="15782" spans="1:2" x14ac:dyDescent="0.25">
      <c r="A15782" s="57">
        <v>70121608</v>
      </c>
      <c r="B15782" s="58" t="s">
        <v>14838</v>
      </c>
    </row>
    <row r="15783" spans="1:2" x14ac:dyDescent="0.25">
      <c r="A15783" s="57">
        <v>70121610</v>
      </c>
      <c r="B15783" s="58" t="s">
        <v>14761</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4759</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17282</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7872</v>
      </c>
    </row>
    <row r="15805" spans="1:2" x14ac:dyDescent="0.25">
      <c r="A15805" s="57">
        <v>70131501</v>
      </c>
      <c r="B15805" s="58" t="s">
        <v>5143</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7630</v>
      </c>
    </row>
    <row r="15815" spans="1:2" x14ac:dyDescent="0.25">
      <c r="A15815" s="57">
        <v>70131605</v>
      </c>
      <c r="B15815" s="58" t="s">
        <v>15354</v>
      </c>
    </row>
    <row r="15816" spans="1:2" x14ac:dyDescent="0.25">
      <c r="A15816" s="57">
        <v>70131701</v>
      </c>
      <c r="B15816" s="58" t="s">
        <v>8375</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8594</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5555</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6373</v>
      </c>
    </row>
    <row r="15836" spans="1:2" x14ac:dyDescent="0.25">
      <c r="A15836" s="57">
        <v>70141513</v>
      </c>
      <c r="B15836" s="58" t="s">
        <v>10230</v>
      </c>
    </row>
    <row r="15837" spans="1:2" x14ac:dyDescent="0.25">
      <c r="A15837" s="57">
        <v>70141514</v>
      </c>
      <c r="B15837" s="58" t="s">
        <v>4379</v>
      </c>
    </row>
    <row r="15838" spans="1:2" x14ac:dyDescent="0.25">
      <c r="A15838" s="57">
        <v>70141515</v>
      </c>
      <c r="B15838" s="58" t="s">
        <v>7469</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5332</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6933</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11916</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5391</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15077</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7869</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10335</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8834</v>
      </c>
    </row>
    <row r="15884" spans="1:2" x14ac:dyDescent="0.25">
      <c r="A15884" s="57">
        <v>70151505</v>
      </c>
      <c r="B15884" s="58" t="s">
        <v>4502</v>
      </c>
    </row>
    <row r="15885" spans="1:2" x14ac:dyDescent="0.25">
      <c r="A15885" s="57">
        <v>70151506</v>
      </c>
      <c r="B15885" s="58" t="s">
        <v>5459</v>
      </c>
    </row>
    <row r="15886" spans="1:2" x14ac:dyDescent="0.25">
      <c r="A15886" s="57">
        <v>70151507</v>
      </c>
      <c r="B15886" s="58" t="s">
        <v>4733</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4613</v>
      </c>
    </row>
    <row r="15892" spans="1:2" x14ac:dyDescent="0.25">
      <c r="A15892" s="57">
        <v>70151603</v>
      </c>
      <c r="B15892" s="58" t="s">
        <v>14869</v>
      </c>
    </row>
    <row r="15893" spans="1:2" x14ac:dyDescent="0.25">
      <c r="A15893" s="57">
        <v>70151604</v>
      </c>
      <c r="B15893" s="58" t="s">
        <v>5772</v>
      </c>
    </row>
    <row r="15894" spans="1:2" x14ac:dyDescent="0.25">
      <c r="A15894" s="57">
        <v>70151605</v>
      </c>
      <c r="B15894" s="58" t="s">
        <v>17473</v>
      </c>
    </row>
    <row r="15895" spans="1:2" x14ac:dyDescent="0.25">
      <c r="A15895" s="57">
        <v>70151606</v>
      </c>
      <c r="B15895" s="58" t="s">
        <v>9677</v>
      </c>
    </row>
    <row r="15896" spans="1:2" x14ac:dyDescent="0.25">
      <c r="A15896" s="57">
        <v>70151701</v>
      </c>
      <c r="B15896" s="58" t="s">
        <v>8174</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7346</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8673</v>
      </c>
    </row>
    <row r="15905" spans="1:2" x14ac:dyDescent="0.25">
      <c r="A15905" s="57">
        <v>70151803</v>
      </c>
      <c r="B15905" s="58" t="s">
        <v>11725</v>
      </c>
    </row>
    <row r="15906" spans="1:2" x14ac:dyDescent="0.25">
      <c r="A15906" s="57">
        <v>70151804</v>
      </c>
      <c r="B15906" s="58" t="s">
        <v>5073</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5613</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4384</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4352</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12022</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8305</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12012</v>
      </c>
    </row>
    <row r="15945" spans="1:2" x14ac:dyDescent="0.25">
      <c r="A15945" s="57">
        <v>70171708</v>
      </c>
      <c r="B15945" s="58" t="s">
        <v>4810</v>
      </c>
    </row>
    <row r="15946" spans="1:2" x14ac:dyDescent="0.25">
      <c r="A15946" s="57">
        <v>70171709</v>
      </c>
      <c r="B15946" s="58" t="s">
        <v>12789</v>
      </c>
    </row>
    <row r="15947" spans="1:2" x14ac:dyDescent="0.25">
      <c r="A15947" s="57">
        <v>70171801</v>
      </c>
      <c r="B15947" s="58" t="s">
        <v>16454</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4795</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13603</v>
      </c>
    </row>
    <row r="15956" spans="1:2" x14ac:dyDescent="0.25">
      <c r="A15956" s="57">
        <v>71101703</v>
      </c>
      <c r="B15956" s="58" t="s">
        <v>12367</v>
      </c>
    </row>
    <row r="15957" spans="1:2" x14ac:dyDescent="0.25">
      <c r="A15957" s="57">
        <v>71101704</v>
      </c>
      <c r="B15957" s="58" t="s">
        <v>8401</v>
      </c>
    </row>
    <row r="15958" spans="1:2" x14ac:dyDescent="0.25">
      <c r="A15958" s="57">
        <v>71101705</v>
      </c>
      <c r="B15958" s="58" t="s">
        <v>5644</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4691</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11473</v>
      </c>
    </row>
    <row r="15966" spans="1:2" x14ac:dyDescent="0.25">
      <c r="A15966" s="57">
        <v>71112004</v>
      </c>
      <c r="B15966" s="58" t="s">
        <v>4841</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15240</v>
      </c>
    </row>
    <row r="15971" spans="1:2" x14ac:dyDescent="0.25">
      <c r="A15971" s="57">
        <v>71112009</v>
      </c>
      <c r="B15971" s="58" t="s">
        <v>14913</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17083</v>
      </c>
    </row>
    <row r="15975" spans="1:2" x14ac:dyDescent="0.25">
      <c r="A15975" s="57">
        <v>71112013</v>
      </c>
      <c r="B15975" s="58" t="s">
        <v>9910</v>
      </c>
    </row>
    <row r="15976" spans="1:2" x14ac:dyDescent="0.25">
      <c r="A15976" s="57">
        <v>71112014</v>
      </c>
      <c r="B15976" s="58" t="s">
        <v>5527</v>
      </c>
    </row>
    <row r="15977" spans="1:2" x14ac:dyDescent="0.25">
      <c r="A15977" s="57">
        <v>71112015</v>
      </c>
      <c r="B15977" s="58" t="s">
        <v>16497</v>
      </c>
    </row>
    <row r="15978" spans="1:2" x14ac:dyDescent="0.25">
      <c r="A15978" s="57">
        <v>71112017</v>
      </c>
      <c r="B15978" s="58" t="s">
        <v>4911</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13333</v>
      </c>
    </row>
    <row r="15982" spans="1:2" x14ac:dyDescent="0.25">
      <c r="A15982" s="57">
        <v>71112021</v>
      </c>
      <c r="B15982" s="58" t="s">
        <v>5060</v>
      </c>
    </row>
    <row r="15983" spans="1:2" x14ac:dyDescent="0.25">
      <c r="A15983" s="57">
        <v>71112022</v>
      </c>
      <c r="B15983" s="58" t="s">
        <v>7856</v>
      </c>
    </row>
    <row r="15984" spans="1:2" x14ac:dyDescent="0.25">
      <c r="A15984" s="57">
        <v>71112023</v>
      </c>
      <c r="B15984" s="58" t="s">
        <v>15131</v>
      </c>
    </row>
    <row r="15985" spans="1:2" x14ac:dyDescent="0.25">
      <c r="A15985" s="57">
        <v>71112024</v>
      </c>
      <c r="B15985" s="58" t="s">
        <v>17591</v>
      </c>
    </row>
    <row r="15986" spans="1:2" x14ac:dyDescent="0.25">
      <c r="A15986" s="57">
        <v>71112025</v>
      </c>
      <c r="B15986" s="58" t="s">
        <v>13050</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14848</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11810</v>
      </c>
    </row>
    <row r="15998" spans="1:2" x14ac:dyDescent="0.25">
      <c r="A15998" s="57">
        <v>71112106</v>
      </c>
      <c r="B15998" s="58" t="s">
        <v>4449</v>
      </c>
    </row>
    <row r="15999" spans="1:2" x14ac:dyDescent="0.25">
      <c r="A15999" s="57">
        <v>71112107</v>
      </c>
      <c r="B15999" s="58" t="s">
        <v>17199</v>
      </c>
    </row>
    <row r="16000" spans="1:2" x14ac:dyDescent="0.25">
      <c r="A16000" s="57">
        <v>71112108</v>
      </c>
      <c r="B16000" s="58" t="s">
        <v>13135</v>
      </c>
    </row>
    <row r="16001" spans="1:2" x14ac:dyDescent="0.25">
      <c r="A16001" s="57">
        <v>71112109</v>
      </c>
      <c r="B16001" s="58" t="s">
        <v>3942</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12892</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5480</v>
      </c>
    </row>
    <row r="16026" spans="1:2" x14ac:dyDescent="0.25">
      <c r="A16026" s="57">
        <v>71112308</v>
      </c>
      <c r="B16026" s="58" t="s">
        <v>13337</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14631</v>
      </c>
    </row>
    <row r="16035" spans="1:2" x14ac:dyDescent="0.25">
      <c r="A16035" s="57">
        <v>71112317</v>
      </c>
      <c r="B16035" s="58" t="s">
        <v>5499</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8743</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4979</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17707</v>
      </c>
    </row>
    <row r="16059" spans="1:2" x14ac:dyDescent="0.25">
      <c r="A16059" s="57">
        <v>71121020</v>
      </c>
      <c r="B16059" s="58" t="s">
        <v>10131</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7619</v>
      </c>
    </row>
    <row r="16066" spans="1:2" x14ac:dyDescent="0.25">
      <c r="A16066" s="57">
        <v>71121104</v>
      </c>
      <c r="B16066" s="58" t="s">
        <v>14068</v>
      </c>
    </row>
    <row r="16067" spans="1:2" x14ac:dyDescent="0.25">
      <c r="A16067" s="57">
        <v>71121105</v>
      </c>
      <c r="B16067" s="58" t="s">
        <v>11411</v>
      </c>
    </row>
    <row r="16068" spans="1:2" x14ac:dyDescent="0.25">
      <c r="A16068" s="57">
        <v>71121106</v>
      </c>
      <c r="B16068" s="58" t="s">
        <v>5291</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17114</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15070</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15362</v>
      </c>
    </row>
    <row r="16104" spans="1:2" x14ac:dyDescent="0.25">
      <c r="A16104" s="57">
        <v>71121406</v>
      </c>
      <c r="B16104" s="58" t="s">
        <v>4213</v>
      </c>
    </row>
    <row r="16105" spans="1:2" x14ac:dyDescent="0.25">
      <c r="A16105" s="57">
        <v>71121407</v>
      </c>
      <c r="B16105" s="58" t="s">
        <v>5566</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4187</v>
      </c>
    </row>
    <row r="16109" spans="1:2" x14ac:dyDescent="0.25">
      <c r="A16109" s="57">
        <v>71121504</v>
      </c>
      <c r="B16109" s="58" t="s">
        <v>4877</v>
      </c>
    </row>
    <row r="16110" spans="1:2" x14ac:dyDescent="0.25">
      <c r="A16110" s="57">
        <v>71121505</v>
      </c>
      <c r="B16110" s="58" t="s">
        <v>12097</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5619</v>
      </c>
    </row>
    <row r="16122" spans="1:2" x14ac:dyDescent="0.25">
      <c r="A16122" s="57">
        <v>71121601</v>
      </c>
      <c r="B16122" s="58" t="s">
        <v>5298</v>
      </c>
    </row>
    <row r="16123" spans="1:2" x14ac:dyDescent="0.25">
      <c r="A16123" s="57">
        <v>71121602</v>
      </c>
      <c r="B16123" s="58" t="s">
        <v>7725</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10278</v>
      </c>
    </row>
    <row r="16131" spans="1:2" x14ac:dyDescent="0.25">
      <c r="A16131" s="57">
        <v>71121610</v>
      </c>
      <c r="B16131" s="58" t="s">
        <v>6156</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5572</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8734</v>
      </c>
    </row>
    <row r="16145" spans="1:2" x14ac:dyDescent="0.25">
      <c r="A16145" s="57">
        <v>71121624</v>
      </c>
      <c r="B16145" s="58" t="s">
        <v>2615</v>
      </c>
    </row>
    <row r="16146" spans="1:2" x14ac:dyDescent="0.25">
      <c r="A16146" s="57">
        <v>71121625</v>
      </c>
      <c r="B16146" s="58" t="s">
        <v>7679</v>
      </c>
    </row>
    <row r="16147" spans="1:2" x14ac:dyDescent="0.25">
      <c r="A16147" s="57">
        <v>71121626</v>
      </c>
      <c r="B16147" s="58" t="s">
        <v>4100</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5269</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5818</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14784</v>
      </c>
    </row>
    <row r="16172" spans="1:2" x14ac:dyDescent="0.25">
      <c r="A16172" s="57">
        <v>71122001</v>
      </c>
      <c r="B16172" s="58" t="s">
        <v>18184</v>
      </c>
    </row>
    <row r="16173" spans="1:2" x14ac:dyDescent="0.25">
      <c r="A16173" s="57">
        <v>71122002</v>
      </c>
      <c r="B16173" s="58" t="s">
        <v>12553</v>
      </c>
    </row>
    <row r="16174" spans="1:2" x14ac:dyDescent="0.25">
      <c r="A16174" s="57">
        <v>71122003</v>
      </c>
      <c r="B16174" s="58" t="s">
        <v>4260</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7441</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4383</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4579</v>
      </c>
    </row>
    <row r="16201" spans="1:2" x14ac:dyDescent="0.25">
      <c r="A16201" s="57">
        <v>71122306</v>
      </c>
      <c r="B16201" s="58" t="s">
        <v>13934</v>
      </c>
    </row>
    <row r="16202" spans="1:2" x14ac:dyDescent="0.25">
      <c r="A16202" s="57">
        <v>71122401</v>
      </c>
      <c r="B16202" s="58" t="s">
        <v>5778</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8344</v>
      </c>
    </row>
    <row r="16207" spans="1:2" x14ac:dyDescent="0.25">
      <c r="A16207" s="57">
        <v>71122406</v>
      </c>
      <c r="B16207" s="58" t="s">
        <v>14987</v>
      </c>
    </row>
    <row r="16208" spans="1:2" x14ac:dyDescent="0.25">
      <c r="A16208" s="57">
        <v>71122407</v>
      </c>
      <c r="B16208" s="58" t="s">
        <v>4588</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4644</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5639</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11926</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5217</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14435</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5819</v>
      </c>
    </row>
    <row r="16237" spans="1:2" x14ac:dyDescent="0.25">
      <c r="A16237" s="57">
        <v>71122708</v>
      </c>
      <c r="B16237" s="58" t="s">
        <v>6976</v>
      </c>
    </row>
    <row r="16238" spans="1:2" x14ac:dyDescent="0.25">
      <c r="A16238" s="57">
        <v>71122801</v>
      </c>
      <c r="B16238" s="58" t="s">
        <v>5030</v>
      </c>
    </row>
    <row r="16239" spans="1:2" x14ac:dyDescent="0.25">
      <c r="A16239" s="57">
        <v>71122802</v>
      </c>
      <c r="B16239" s="58" t="s">
        <v>13643</v>
      </c>
    </row>
    <row r="16240" spans="1:2" x14ac:dyDescent="0.25">
      <c r="A16240" s="57">
        <v>71122803</v>
      </c>
      <c r="B16240" s="58" t="s">
        <v>12035</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15197</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5790</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5568</v>
      </c>
    </row>
    <row r="16265" spans="1:2" x14ac:dyDescent="0.25">
      <c r="A16265" s="57">
        <v>71131014</v>
      </c>
      <c r="B16265" s="58" t="s">
        <v>11151</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6730</v>
      </c>
    </row>
    <row r="16270" spans="1:2" x14ac:dyDescent="0.25">
      <c r="A16270" s="57">
        <v>71131102</v>
      </c>
      <c r="B16270" s="58" t="s">
        <v>14825</v>
      </c>
    </row>
    <row r="16271" spans="1:2" x14ac:dyDescent="0.25">
      <c r="A16271" s="57">
        <v>71131103</v>
      </c>
      <c r="B16271" s="58" t="s">
        <v>18198</v>
      </c>
    </row>
    <row r="16272" spans="1:2" x14ac:dyDescent="0.25">
      <c r="A16272" s="57">
        <v>71131104</v>
      </c>
      <c r="B16272" s="58" t="s">
        <v>7795</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8642</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12346</v>
      </c>
    </row>
    <row r="16292" spans="1:2" x14ac:dyDescent="0.25">
      <c r="A16292" s="57">
        <v>71131402</v>
      </c>
      <c r="B16292" s="58" t="s">
        <v>18494</v>
      </c>
    </row>
    <row r="16293" spans="1:2" x14ac:dyDescent="0.25">
      <c r="A16293" s="57">
        <v>71131403</v>
      </c>
      <c r="B16293" s="58" t="s">
        <v>15130</v>
      </c>
    </row>
    <row r="16294" spans="1:2" x14ac:dyDescent="0.25">
      <c r="A16294" s="57">
        <v>71141001</v>
      </c>
      <c r="B16294" s="58" t="s">
        <v>1021</v>
      </c>
    </row>
    <row r="16295" spans="1:2" x14ac:dyDescent="0.25">
      <c r="A16295" s="57">
        <v>71141002</v>
      </c>
      <c r="B16295" s="58" t="s">
        <v>4952</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4215</v>
      </c>
    </row>
    <row r="16305" spans="1:2" x14ac:dyDescent="0.25">
      <c r="A16305" s="57">
        <v>71151004</v>
      </c>
      <c r="B16305" s="58" t="s">
        <v>13793</v>
      </c>
    </row>
    <row r="16306" spans="1:2" x14ac:dyDescent="0.25">
      <c r="A16306" s="57">
        <v>71151005</v>
      </c>
      <c r="B16306" s="58" t="s">
        <v>5668</v>
      </c>
    </row>
    <row r="16307" spans="1:2" x14ac:dyDescent="0.25">
      <c r="A16307" s="57">
        <v>71151101</v>
      </c>
      <c r="B16307" s="58" t="s">
        <v>7910</v>
      </c>
    </row>
    <row r="16308" spans="1:2" x14ac:dyDescent="0.25">
      <c r="A16308" s="57">
        <v>71151102</v>
      </c>
      <c r="B16308" s="58" t="s">
        <v>16329</v>
      </c>
    </row>
    <row r="16309" spans="1:2" x14ac:dyDescent="0.25">
      <c r="A16309" s="57">
        <v>71151103</v>
      </c>
      <c r="B16309" s="58" t="s">
        <v>5602</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6765</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4972</v>
      </c>
    </row>
    <row r="16321" spans="1:2" x14ac:dyDescent="0.25">
      <c r="A16321" s="57">
        <v>71151307</v>
      </c>
      <c r="B16321" s="58" t="s">
        <v>5969</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4595</v>
      </c>
    </row>
    <row r="16326" spans="1:2" x14ac:dyDescent="0.25">
      <c r="A16326" s="57">
        <v>71151312</v>
      </c>
      <c r="B16326" s="58" t="s">
        <v>8584</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4831</v>
      </c>
    </row>
    <row r="16330" spans="1:2" x14ac:dyDescent="0.25">
      <c r="A16330" s="57">
        <v>71151401</v>
      </c>
      <c r="B16330" s="58" t="s">
        <v>10365</v>
      </c>
    </row>
    <row r="16331" spans="1:2" x14ac:dyDescent="0.25">
      <c r="A16331" s="57">
        <v>71151402</v>
      </c>
      <c r="B16331" s="58" t="s">
        <v>5915</v>
      </c>
    </row>
    <row r="16332" spans="1:2" x14ac:dyDescent="0.25">
      <c r="A16332" s="57">
        <v>71151403</v>
      </c>
      <c r="B16332" s="58" t="s">
        <v>8271</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6559</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15095</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8181</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8674</v>
      </c>
    </row>
    <row r="16356" spans="1:2" x14ac:dyDescent="0.25">
      <c r="A16356" s="57">
        <v>71161205</v>
      </c>
      <c r="B16356" s="58" t="s">
        <v>10473</v>
      </c>
    </row>
    <row r="16357" spans="1:2" x14ac:dyDescent="0.25">
      <c r="A16357" s="57">
        <v>71161206</v>
      </c>
      <c r="B16357" s="58" t="s">
        <v>8157</v>
      </c>
    </row>
    <row r="16358" spans="1:2" x14ac:dyDescent="0.25">
      <c r="A16358" s="57">
        <v>71161301</v>
      </c>
      <c r="B16358" s="58" t="s">
        <v>4910</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5415</v>
      </c>
    </row>
    <row r="16363" spans="1:2" x14ac:dyDescent="0.25">
      <c r="A16363" s="57">
        <v>71161306</v>
      </c>
      <c r="B16363" s="58" t="s">
        <v>12485</v>
      </c>
    </row>
    <row r="16364" spans="1:2" x14ac:dyDescent="0.25">
      <c r="A16364" s="57">
        <v>71161307</v>
      </c>
      <c r="B16364" s="58" t="s">
        <v>4409</v>
      </c>
    </row>
    <row r="16365" spans="1:2" x14ac:dyDescent="0.25">
      <c r="A16365" s="57">
        <v>71161308</v>
      </c>
      <c r="B16365" s="58" t="s">
        <v>16769</v>
      </c>
    </row>
    <row r="16366" spans="1:2" x14ac:dyDescent="0.25">
      <c r="A16366" s="57">
        <v>71161402</v>
      </c>
      <c r="B16366" s="58" t="s">
        <v>5158</v>
      </c>
    </row>
    <row r="16367" spans="1:2" x14ac:dyDescent="0.25">
      <c r="A16367" s="57">
        <v>71161403</v>
      </c>
      <c r="B16367" s="58" t="s">
        <v>13172</v>
      </c>
    </row>
    <row r="16368" spans="1:2" x14ac:dyDescent="0.25">
      <c r="A16368" s="57">
        <v>71161405</v>
      </c>
      <c r="B16368" s="58" t="s">
        <v>8510</v>
      </c>
    </row>
    <row r="16369" spans="1:2" x14ac:dyDescent="0.25">
      <c r="A16369" s="57">
        <v>71161407</v>
      </c>
      <c r="B16369" s="58" t="s">
        <v>5317</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5131</v>
      </c>
    </row>
    <row r="16377" spans="1:2" x14ac:dyDescent="0.25">
      <c r="A16377" s="57">
        <v>71161502</v>
      </c>
      <c r="B16377" s="58" t="s">
        <v>5204</v>
      </c>
    </row>
    <row r="16378" spans="1:2" x14ac:dyDescent="0.25">
      <c r="A16378" s="57">
        <v>71161503</v>
      </c>
      <c r="B16378" s="58" t="s">
        <v>1302</v>
      </c>
    </row>
    <row r="16379" spans="1:2" x14ac:dyDescent="0.25">
      <c r="A16379" s="57">
        <v>71161504</v>
      </c>
      <c r="B16379" s="58" t="s">
        <v>15001</v>
      </c>
    </row>
    <row r="16380" spans="1:2" x14ac:dyDescent="0.25">
      <c r="A16380" s="57">
        <v>71161505</v>
      </c>
      <c r="B16380" s="58" t="s">
        <v>2808</v>
      </c>
    </row>
    <row r="16381" spans="1:2" x14ac:dyDescent="0.25">
      <c r="A16381" s="57">
        <v>72101501</v>
      </c>
      <c r="B16381" s="58" t="s">
        <v>5203</v>
      </c>
    </row>
    <row r="16382" spans="1:2" x14ac:dyDescent="0.25">
      <c r="A16382" s="57">
        <v>72101502</v>
      </c>
      <c r="B16382" s="58" t="s">
        <v>13009</v>
      </c>
    </row>
    <row r="16383" spans="1:2" x14ac:dyDescent="0.25">
      <c r="A16383" s="57">
        <v>72101503</v>
      </c>
      <c r="B16383" s="58" t="s">
        <v>4680</v>
      </c>
    </row>
    <row r="16384" spans="1:2" x14ac:dyDescent="0.25">
      <c r="A16384" s="57">
        <v>72101504</v>
      </c>
      <c r="B16384" s="58" t="s">
        <v>10305</v>
      </c>
    </row>
    <row r="16385" spans="1:2" x14ac:dyDescent="0.25">
      <c r="A16385" s="57">
        <v>72101505</v>
      </c>
      <c r="B16385" s="58" t="s">
        <v>17827</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6110</v>
      </c>
    </row>
    <row r="16389" spans="1:2" x14ac:dyDescent="0.25">
      <c r="A16389" s="57">
        <v>72101603</v>
      </c>
      <c r="B16389" s="58" t="s">
        <v>5165</v>
      </c>
    </row>
    <row r="16390" spans="1:2" x14ac:dyDescent="0.25">
      <c r="A16390" s="57">
        <v>72101604</v>
      </c>
      <c r="B16390" s="58" t="s">
        <v>11909</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12200</v>
      </c>
    </row>
    <row r="16394" spans="1:2" x14ac:dyDescent="0.25">
      <c r="A16394" s="57">
        <v>72101701</v>
      </c>
      <c r="B16394" s="58" t="s">
        <v>7419</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5171</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12347</v>
      </c>
    </row>
    <row r="16403" spans="1:2" x14ac:dyDescent="0.25">
      <c r="A16403" s="57">
        <v>72101903</v>
      </c>
      <c r="B16403" s="58" t="s">
        <v>7266</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5180</v>
      </c>
    </row>
    <row r="16415" spans="1:2" x14ac:dyDescent="0.25">
      <c r="A16415" s="57">
        <v>72102106</v>
      </c>
      <c r="B16415" s="58" t="s">
        <v>9485</v>
      </c>
    </row>
    <row r="16416" spans="1:2" x14ac:dyDescent="0.25">
      <c r="A16416" s="57">
        <v>72102201</v>
      </c>
      <c r="B16416" s="58" t="s">
        <v>3961</v>
      </c>
    </row>
    <row r="16417" spans="1:2" x14ac:dyDescent="0.25">
      <c r="A16417" s="57">
        <v>72102202</v>
      </c>
      <c r="B16417" s="58" t="s">
        <v>11633</v>
      </c>
    </row>
    <row r="16418" spans="1:2" x14ac:dyDescent="0.25">
      <c r="A16418" s="57">
        <v>72102203</v>
      </c>
      <c r="B16418" s="58" t="s">
        <v>18776</v>
      </c>
    </row>
    <row r="16419" spans="1:2" x14ac:dyDescent="0.25">
      <c r="A16419" s="57">
        <v>72102204</v>
      </c>
      <c r="B16419" s="58" t="s">
        <v>5586</v>
      </c>
    </row>
    <row r="16420" spans="1:2" x14ac:dyDescent="0.25">
      <c r="A16420" s="57">
        <v>72102205</v>
      </c>
      <c r="B16420" s="58" t="s">
        <v>3911</v>
      </c>
    </row>
    <row r="16421" spans="1:2" x14ac:dyDescent="0.25">
      <c r="A16421" s="57">
        <v>72102206</v>
      </c>
      <c r="B16421" s="58" t="s">
        <v>8262</v>
      </c>
    </row>
    <row r="16422" spans="1:2" x14ac:dyDescent="0.25">
      <c r="A16422" s="57">
        <v>72102207</v>
      </c>
      <c r="B16422" s="58" t="s">
        <v>10671</v>
      </c>
    </row>
    <row r="16423" spans="1:2" x14ac:dyDescent="0.25">
      <c r="A16423" s="57">
        <v>72102208</v>
      </c>
      <c r="B16423" s="58" t="s">
        <v>8604</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9269</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8134</v>
      </c>
    </row>
    <row r="16433" spans="1:2" x14ac:dyDescent="0.25">
      <c r="A16433" s="57">
        <v>72102404</v>
      </c>
      <c r="B16433" s="58" t="s">
        <v>15138</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11127</v>
      </c>
    </row>
    <row r="16440" spans="1:2" x14ac:dyDescent="0.25">
      <c r="A16440" s="57">
        <v>72102506</v>
      </c>
      <c r="B16440" s="58" t="s">
        <v>8683</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6789</v>
      </c>
    </row>
    <row r="16444" spans="1:2" x14ac:dyDescent="0.25">
      <c r="A16444" s="57">
        <v>72102602</v>
      </c>
      <c r="B16444" s="58" t="s">
        <v>4407</v>
      </c>
    </row>
    <row r="16445" spans="1:2" x14ac:dyDescent="0.25">
      <c r="A16445" s="57">
        <v>72102701</v>
      </c>
      <c r="B16445" s="58" t="s">
        <v>12896</v>
      </c>
    </row>
    <row r="16446" spans="1:2" x14ac:dyDescent="0.25">
      <c r="A16446" s="57">
        <v>72102702</v>
      </c>
      <c r="B16446" s="58" t="s">
        <v>14291</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14885</v>
      </c>
    </row>
    <row r="16465" spans="1:2" x14ac:dyDescent="0.25">
      <c r="A16465" s="57">
        <v>73101502</v>
      </c>
      <c r="B16465" s="58" t="s">
        <v>18813</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18647</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5244</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4996</v>
      </c>
    </row>
    <row r="16488" spans="1:2" x14ac:dyDescent="0.25">
      <c r="A16488" s="57">
        <v>73101901</v>
      </c>
      <c r="B16488" s="58" t="s">
        <v>17138</v>
      </c>
    </row>
    <row r="16489" spans="1:2" x14ac:dyDescent="0.25">
      <c r="A16489" s="57">
        <v>73101902</v>
      </c>
      <c r="B16489" s="58" t="s">
        <v>14934</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9419</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8655</v>
      </c>
    </row>
    <row r="16508" spans="1:2" x14ac:dyDescent="0.25">
      <c r="A16508" s="57">
        <v>73121507</v>
      </c>
      <c r="B16508" s="58" t="s">
        <v>13897</v>
      </c>
    </row>
    <row r="16509" spans="1:2" x14ac:dyDescent="0.25">
      <c r="A16509" s="57">
        <v>73121508</v>
      </c>
      <c r="B16509" s="58" t="s">
        <v>7344</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7344</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8390</v>
      </c>
    </row>
    <row r="16529" spans="1:2" x14ac:dyDescent="0.25">
      <c r="A16529" s="57">
        <v>73131502</v>
      </c>
      <c r="B16529" s="58" t="s">
        <v>5608</v>
      </c>
    </row>
    <row r="16530" spans="1:2" x14ac:dyDescent="0.25">
      <c r="A16530" s="57">
        <v>73131503</v>
      </c>
      <c r="B16530" s="58" t="s">
        <v>13732</v>
      </c>
    </row>
    <row r="16531" spans="1:2" x14ac:dyDescent="0.25">
      <c r="A16531" s="57">
        <v>73131504</v>
      </c>
      <c r="B16531" s="58" t="s">
        <v>4253</v>
      </c>
    </row>
    <row r="16532" spans="1:2" x14ac:dyDescent="0.25">
      <c r="A16532" s="57">
        <v>73131505</v>
      </c>
      <c r="B16532" s="58" t="s">
        <v>18168</v>
      </c>
    </row>
    <row r="16533" spans="1:2" x14ac:dyDescent="0.25">
      <c r="A16533" s="57">
        <v>73131506</v>
      </c>
      <c r="B16533" s="58" t="s">
        <v>12618</v>
      </c>
    </row>
    <row r="16534" spans="1:2" x14ac:dyDescent="0.25">
      <c r="A16534" s="57">
        <v>73131507</v>
      </c>
      <c r="B16534" s="58" t="s">
        <v>14545</v>
      </c>
    </row>
    <row r="16535" spans="1:2" x14ac:dyDescent="0.25">
      <c r="A16535" s="57">
        <v>73131508</v>
      </c>
      <c r="B16535" s="58" t="s">
        <v>6773</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7434</v>
      </c>
    </row>
    <row r="16540" spans="1:2" x14ac:dyDescent="0.25">
      <c r="A16540" s="57">
        <v>73131605</v>
      </c>
      <c r="B16540" s="58" t="s">
        <v>11643</v>
      </c>
    </row>
    <row r="16541" spans="1:2" x14ac:dyDescent="0.25">
      <c r="A16541" s="57">
        <v>73131606</v>
      </c>
      <c r="B16541" s="58" t="s">
        <v>4908</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8263</v>
      </c>
    </row>
    <row r="16547" spans="1:2" x14ac:dyDescent="0.25">
      <c r="A16547" s="57">
        <v>73131801</v>
      </c>
      <c r="B16547" s="58" t="s">
        <v>17787</v>
      </c>
    </row>
    <row r="16548" spans="1:2" x14ac:dyDescent="0.25">
      <c r="A16548" s="57">
        <v>73131802</v>
      </c>
      <c r="B16548" s="58" t="s">
        <v>5164</v>
      </c>
    </row>
    <row r="16549" spans="1:2" x14ac:dyDescent="0.25">
      <c r="A16549" s="57">
        <v>73131803</v>
      </c>
      <c r="B16549" s="58" t="s">
        <v>10112</v>
      </c>
    </row>
    <row r="16550" spans="1:2" x14ac:dyDescent="0.25">
      <c r="A16550" s="57">
        <v>73131804</v>
      </c>
      <c r="B16550" s="58" t="s">
        <v>7784</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4548</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7556</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14549</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5230</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15694</v>
      </c>
    </row>
    <row r="16584" spans="1:2" x14ac:dyDescent="0.25">
      <c r="A16584" s="57">
        <v>73151602</v>
      </c>
      <c r="B16584" s="58" t="s">
        <v>5518</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5406</v>
      </c>
    </row>
    <row r="16596" spans="1:2" x14ac:dyDescent="0.25">
      <c r="A16596" s="57">
        <v>73151804</v>
      </c>
      <c r="B16596" s="58" t="s">
        <v>5750</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7109</v>
      </c>
    </row>
    <row r="16604" spans="1:2" x14ac:dyDescent="0.25">
      <c r="A16604" s="57">
        <v>73151907</v>
      </c>
      <c r="B16604" s="58" t="s">
        <v>8885</v>
      </c>
    </row>
    <row r="16605" spans="1:2" x14ac:dyDescent="0.25">
      <c r="A16605" s="57">
        <v>73152001</v>
      </c>
      <c r="B16605" s="58" t="s">
        <v>13026</v>
      </c>
    </row>
    <row r="16606" spans="1:2" x14ac:dyDescent="0.25">
      <c r="A16606" s="57">
        <v>73152002</v>
      </c>
      <c r="B16606" s="58" t="s">
        <v>17426</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13480</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11687</v>
      </c>
    </row>
    <row r="16615" spans="1:2" x14ac:dyDescent="0.25">
      <c r="A16615" s="57">
        <v>73161505</v>
      </c>
      <c r="B16615" s="58" t="s">
        <v>14764</v>
      </c>
    </row>
    <row r="16616" spans="1:2" x14ac:dyDescent="0.25">
      <c r="A16616" s="57">
        <v>73161506</v>
      </c>
      <c r="B16616" s="58" t="s">
        <v>10587</v>
      </c>
    </row>
    <row r="16617" spans="1:2" x14ac:dyDescent="0.25">
      <c r="A16617" s="57">
        <v>73161507</v>
      </c>
      <c r="B16617" s="58" t="s">
        <v>8493</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5346</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10570</v>
      </c>
    </row>
    <row r="16634" spans="1:2" x14ac:dyDescent="0.25">
      <c r="A16634" s="57">
        <v>73161605</v>
      </c>
      <c r="B16634" s="58" t="s">
        <v>14984</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14811</v>
      </c>
    </row>
    <row r="16638" spans="1:2" x14ac:dyDescent="0.25">
      <c r="A16638" s="57">
        <v>73171502</v>
      </c>
      <c r="B16638" s="58" t="s">
        <v>11205</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9028</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3872</v>
      </c>
    </row>
    <row r="16657" spans="1:2" x14ac:dyDescent="0.25">
      <c r="A16657" s="57">
        <v>73181005</v>
      </c>
      <c r="B16657" s="58" t="s">
        <v>7555</v>
      </c>
    </row>
    <row r="16658" spans="1:2" x14ac:dyDescent="0.25">
      <c r="A16658" s="57">
        <v>73181006</v>
      </c>
      <c r="B16658" s="58" t="s">
        <v>14350</v>
      </c>
    </row>
    <row r="16659" spans="1:2" x14ac:dyDescent="0.25">
      <c r="A16659" s="57">
        <v>73181007</v>
      </c>
      <c r="B16659" s="58" t="s">
        <v>15200</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8418</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17463</v>
      </c>
    </row>
    <row r="16670" spans="1:2" x14ac:dyDescent="0.25">
      <c r="A16670" s="57">
        <v>73181018</v>
      </c>
      <c r="B16670" s="58" t="s">
        <v>11304</v>
      </c>
    </row>
    <row r="16671" spans="1:2" x14ac:dyDescent="0.25">
      <c r="A16671" s="57">
        <v>73181019</v>
      </c>
      <c r="B16671" s="58" t="s">
        <v>6102</v>
      </c>
    </row>
    <row r="16672" spans="1:2" x14ac:dyDescent="0.25">
      <c r="A16672" s="57">
        <v>73181020</v>
      </c>
      <c r="B16672" s="58" t="s">
        <v>11531</v>
      </c>
    </row>
    <row r="16673" spans="1:2" x14ac:dyDescent="0.25">
      <c r="A16673" s="57">
        <v>73181021</v>
      </c>
      <c r="B16673" s="58" t="s">
        <v>4432</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5584</v>
      </c>
    </row>
    <row r="16678" spans="1:2" x14ac:dyDescent="0.25">
      <c r="A16678" s="57">
        <v>73181103</v>
      </c>
      <c r="B16678" s="58" t="s">
        <v>4313</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5342</v>
      </c>
    </row>
    <row r="16685" spans="1:2" x14ac:dyDescent="0.25">
      <c r="A16685" s="57">
        <v>73181204</v>
      </c>
      <c r="B16685" s="58" t="s">
        <v>17224</v>
      </c>
    </row>
    <row r="16686" spans="1:2" x14ac:dyDescent="0.25">
      <c r="A16686" s="57">
        <v>73181205</v>
      </c>
      <c r="B16686" s="58" t="s">
        <v>5328</v>
      </c>
    </row>
    <row r="16687" spans="1:2" x14ac:dyDescent="0.25">
      <c r="A16687" s="57">
        <v>73181206</v>
      </c>
      <c r="B16687" s="58" t="s">
        <v>15838</v>
      </c>
    </row>
    <row r="16688" spans="1:2" x14ac:dyDescent="0.25">
      <c r="A16688" s="57">
        <v>73181301</v>
      </c>
      <c r="B16688" s="58" t="s">
        <v>8394</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5964</v>
      </c>
    </row>
    <row r="16692" spans="1:2" x14ac:dyDescent="0.25">
      <c r="A16692" s="57">
        <v>73181901</v>
      </c>
      <c r="B16692" s="58" t="s">
        <v>13213</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9078</v>
      </c>
    </row>
    <row r="16709" spans="1:2" x14ac:dyDescent="0.25">
      <c r="A16709" s="57">
        <v>76111601</v>
      </c>
      <c r="B16709" s="58" t="s">
        <v>13217</v>
      </c>
    </row>
    <row r="16710" spans="1:2" x14ac:dyDescent="0.25">
      <c r="A16710" s="57">
        <v>76111602</v>
      </c>
      <c r="B16710" s="58" t="s">
        <v>16387</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13931</v>
      </c>
    </row>
    <row r="16715" spans="1:2" x14ac:dyDescent="0.25">
      <c r="A16715" s="57">
        <v>76111702</v>
      </c>
      <c r="B16715" s="58" t="s">
        <v>5521</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12031</v>
      </c>
    </row>
    <row r="16722" spans="1:2" x14ac:dyDescent="0.25">
      <c r="A16722" s="57">
        <v>76121603</v>
      </c>
      <c r="B16722" s="58" t="s">
        <v>13433</v>
      </c>
    </row>
    <row r="16723" spans="1:2" x14ac:dyDescent="0.25">
      <c r="A16723" s="57">
        <v>76121604</v>
      </c>
      <c r="B16723" s="58" t="s">
        <v>4366</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14826</v>
      </c>
    </row>
    <row r="16729" spans="1:2" x14ac:dyDescent="0.25">
      <c r="A16729" s="57">
        <v>76121903</v>
      </c>
      <c r="B16729" s="58" t="s">
        <v>15172</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5045</v>
      </c>
    </row>
    <row r="16733" spans="1:2" x14ac:dyDescent="0.25">
      <c r="A16733" s="57">
        <v>76131602</v>
      </c>
      <c r="B16733" s="58" t="s">
        <v>7588</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4944</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14104</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5028</v>
      </c>
    </row>
    <row r="16758" spans="1:2" x14ac:dyDescent="0.25">
      <c r="A16758" s="57">
        <v>77101806</v>
      </c>
      <c r="B16758" s="58" t="s">
        <v>13877</v>
      </c>
    </row>
    <row r="16759" spans="1:2" x14ac:dyDescent="0.25">
      <c r="A16759" s="57">
        <v>77101901</v>
      </c>
      <c r="B16759" s="58" t="s">
        <v>9171</v>
      </c>
    </row>
    <row r="16760" spans="1:2" x14ac:dyDescent="0.25">
      <c r="A16760" s="57">
        <v>77101902</v>
      </c>
      <c r="B16760" s="58" t="s">
        <v>14849</v>
      </c>
    </row>
    <row r="16761" spans="1:2" x14ac:dyDescent="0.25">
      <c r="A16761" s="57">
        <v>77101903</v>
      </c>
      <c r="B16761" s="58" t="s">
        <v>7558</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6161</v>
      </c>
    </row>
    <row r="16765" spans="1:2" x14ac:dyDescent="0.25">
      <c r="A16765" s="57">
        <v>77101907</v>
      </c>
      <c r="B16765" s="58" t="s">
        <v>8639</v>
      </c>
    </row>
    <row r="16766" spans="1:2" x14ac:dyDescent="0.25">
      <c r="A16766" s="57">
        <v>77101908</v>
      </c>
      <c r="B16766" s="58" t="s">
        <v>14803</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5634</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15005</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4731</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6742</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15699</v>
      </c>
    </row>
    <row r="16791" spans="1:2" x14ac:dyDescent="0.25">
      <c r="A16791" s="57">
        <v>77121603</v>
      </c>
      <c r="B16791" s="58" t="s">
        <v>11811</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7930</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5146</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13299</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14917</v>
      </c>
    </row>
    <row r="16819" spans="1:2" x14ac:dyDescent="0.25">
      <c r="A16819" s="57">
        <v>78101503</v>
      </c>
      <c r="B16819" s="58" t="s">
        <v>5077</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4813</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5242</v>
      </c>
    </row>
    <row r="16830" spans="1:2" x14ac:dyDescent="0.25">
      <c r="A16830" s="57">
        <v>78101802</v>
      </c>
      <c r="B16830" s="58" t="s">
        <v>13807</v>
      </c>
    </row>
    <row r="16831" spans="1:2" x14ac:dyDescent="0.25">
      <c r="A16831" s="57">
        <v>78101803</v>
      </c>
      <c r="B16831" s="58" t="s">
        <v>9885</v>
      </c>
    </row>
    <row r="16832" spans="1:2" x14ac:dyDescent="0.25">
      <c r="A16832" s="57">
        <v>78101804</v>
      </c>
      <c r="B16832" s="58" t="s">
        <v>4302</v>
      </c>
    </row>
    <row r="16833" spans="1:2" x14ac:dyDescent="0.25">
      <c r="A16833" s="57">
        <v>78101901</v>
      </c>
      <c r="B16833" s="58" t="s">
        <v>10511</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8277</v>
      </c>
    </row>
    <row r="16838" spans="1:2" x14ac:dyDescent="0.25">
      <c r="A16838" s="57">
        <v>78102001</v>
      </c>
      <c r="B16838" s="58" t="s">
        <v>5916</v>
      </c>
    </row>
    <row r="16839" spans="1:2" x14ac:dyDescent="0.25">
      <c r="A16839" s="57">
        <v>78102002</v>
      </c>
      <c r="B16839" s="58" t="s">
        <v>15374</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7933</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4649</v>
      </c>
    </row>
    <row r="16855" spans="1:2" x14ac:dyDescent="0.25">
      <c r="A16855" s="57">
        <v>78111702</v>
      </c>
      <c r="B16855" s="58" t="s">
        <v>5526</v>
      </c>
    </row>
    <row r="16856" spans="1:2" x14ac:dyDescent="0.25">
      <c r="A16856" s="57">
        <v>78111703</v>
      </c>
      <c r="B16856" s="58" t="s">
        <v>15165</v>
      </c>
    </row>
    <row r="16857" spans="1:2" x14ac:dyDescent="0.25">
      <c r="A16857" s="57">
        <v>78111802</v>
      </c>
      <c r="B16857" s="58" t="s">
        <v>9033</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5430</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7381</v>
      </c>
    </row>
    <row r="16871" spans="1:2" x14ac:dyDescent="0.25">
      <c r="A16871" s="57">
        <v>78131602</v>
      </c>
      <c r="B16871" s="58" t="s">
        <v>13949</v>
      </c>
    </row>
    <row r="16872" spans="1:2" x14ac:dyDescent="0.25">
      <c r="A16872" s="57">
        <v>78131603</v>
      </c>
      <c r="B16872" s="58" t="s">
        <v>8484</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7796</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5897</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4577</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11771</v>
      </c>
    </row>
    <row r="16907" spans="1:2" x14ac:dyDescent="0.25">
      <c r="A16907" s="57">
        <v>80101601</v>
      </c>
      <c r="B16907" s="58" t="s">
        <v>9533</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12374</v>
      </c>
    </row>
    <row r="16916" spans="1:2" x14ac:dyDescent="0.25">
      <c r="A16916" s="57">
        <v>80101706</v>
      </c>
      <c r="B16916" s="58" t="s">
        <v>9092</v>
      </c>
    </row>
    <row r="16917" spans="1:2" x14ac:dyDescent="0.25">
      <c r="A16917" s="57">
        <v>80101707</v>
      </c>
      <c r="B16917" s="58" t="s">
        <v>14782</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6348</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5380</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14212</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5664</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8668</v>
      </c>
    </row>
    <row r="16961" spans="1:2" x14ac:dyDescent="0.25">
      <c r="A16961" s="57">
        <v>80111801</v>
      </c>
      <c r="B16961" s="58" t="s">
        <v>4331</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5626</v>
      </c>
    </row>
    <row r="16965" spans="1:2" x14ac:dyDescent="0.25">
      <c r="A16965" s="57">
        <v>80121601</v>
      </c>
      <c r="B16965" s="58" t="s">
        <v>12117</v>
      </c>
    </row>
    <row r="16966" spans="1:2" x14ac:dyDescent="0.25">
      <c r="A16966" s="57">
        <v>80121602</v>
      </c>
      <c r="B16966" s="58" t="s">
        <v>4454</v>
      </c>
    </row>
    <row r="16967" spans="1:2" x14ac:dyDescent="0.25">
      <c r="A16967" s="57">
        <v>80121603</v>
      </c>
      <c r="B16967" s="58" t="s">
        <v>15909</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5163</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17468</v>
      </c>
    </row>
    <row r="16975" spans="1:2" x14ac:dyDescent="0.25">
      <c r="A16975" s="57">
        <v>80121611</v>
      </c>
      <c r="B16975" s="58" t="s">
        <v>4248</v>
      </c>
    </row>
    <row r="16976" spans="1:2" x14ac:dyDescent="0.25">
      <c r="A16976" s="57">
        <v>80121701</v>
      </c>
      <c r="B16976" s="58" t="s">
        <v>16097</v>
      </c>
    </row>
    <row r="16977" spans="1:2" x14ac:dyDescent="0.25">
      <c r="A16977" s="57">
        <v>80121702</v>
      </c>
      <c r="B16977" s="58" t="s">
        <v>9068</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5095</v>
      </c>
    </row>
    <row r="16989" spans="1:2" x14ac:dyDescent="0.25">
      <c r="A16989" s="57">
        <v>80131503</v>
      </c>
      <c r="B16989" s="58" t="s">
        <v>16842</v>
      </c>
    </row>
    <row r="16990" spans="1:2" x14ac:dyDescent="0.25">
      <c r="A16990" s="57">
        <v>80131601</v>
      </c>
      <c r="B16990" s="58" t="s">
        <v>9591</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4880</v>
      </c>
    </row>
    <row r="17002" spans="1:2" x14ac:dyDescent="0.25">
      <c r="A17002" s="57">
        <v>80141502</v>
      </c>
      <c r="B17002" s="58" t="s">
        <v>1568</v>
      </c>
    </row>
    <row r="17003" spans="1:2" x14ac:dyDescent="0.25">
      <c r="A17003" s="57">
        <v>80141503</v>
      </c>
      <c r="B17003" s="58" t="s">
        <v>15091</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4240</v>
      </c>
    </row>
    <row r="17012" spans="1:2" x14ac:dyDescent="0.25">
      <c r="A17012" s="57">
        <v>80141512</v>
      </c>
      <c r="B17012" s="58" t="s">
        <v>9993</v>
      </c>
    </row>
    <row r="17013" spans="1:2" x14ac:dyDescent="0.25">
      <c r="A17013" s="57">
        <v>80141513</v>
      </c>
      <c r="B17013" s="58" t="s">
        <v>5318</v>
      </c>
    </row>
    <row r="17014" spans="1:2" x14ac:dyDescent="0.25">
      <c r="A17014" s="57">
        <v>80141514</v>
      </c>
      <c r="B17014" s="58" t="s">
        <v>15883</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8845</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13466</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4850</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6491</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7371</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6651</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6517</v>
      </c>
    </row>
    <row r="17061" spans="1:2" x14ac:dyDescent="0.25">
      <c r="A17061" s="57">
        <v>80161506</v>
      </c>
      <c r="B17061" s="58" t="s">
        <v>12505</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7914</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7379</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14991</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8696</v>
      </c>
    </row>
    <row r="17079" spans="1:2" x14ac:dyDescent="0.25">
      <c r="A17079" s="57">
        <v>81101601</v>
      </c>
      <c r="B17079" s="58" t="s">
        <v>7289</v>
      </c>
    </row>
    <row r="17080" spans="1:2" x14ac:dyDescent="0.25">
      <c r="A17080" s="57">
        <v>81101602</v>
      </c>
      <c r="B17080" s="58" t="s">
        <v>227</v>
      </c>
    </row>
    <row r="17081" spans="1:2" x14ac:dyDescent="0.25">
      <c r="A17081" s="57">
        <v>81101603</v>
      </c>
      <c r="B17081" s="58" t="s">
        <v>5080</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6103</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8662</v>
      </c>
    </row>
    <row r="17093" spans="1:2" x14ac:dyDescent="0.25">
      <c r="A17093" s="57">
        <v>81102203</v>
      </c>
      <c r="B17093" s="58" t="s">
        <v>5094</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7929</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12263</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6946</v>
      </c>
    </row>
    <row r="17123" spans="1:2" x14ac:dyDescent="0.25">
      <c r="A17123" s="57">
        <v>81111801</v>
      </c>
      <c r="B17123" s="58" t="s">
        <v>8534</v>
      </c>
    </row>
    <row r="17124" spans="1:2" x14ac:dyDescent="0.25">
      <c r="A17124" s="57">
        <v>81111802</v>
      </c>
      <c r="B17124" s="58" t="s">
        <v>16024</v>
      </c>
    </row>
    <row r="17125" spans="1:2" x14ac:dyDescent="0.25">
      <c r="A17125" s="57">
        <v>81111803</v>
      </c>
      <c r="B17125" s="58" t="s">
        <v>6282</v>
      </c>
    </row>
    <row r="17126" spans="1:2" x14ac:dyDescent="0.25">
      <c r="A17126" s="57">
        <v>81111804</v>
      </c>
      <c r="B17126" s="58" t="s">
        <v>9243</v>
      </c>
    </row>
    <row r="17127" spans="1:2" x14ac:dyDescent="0.25">
      <c r="A17127" s="57">
        <v>81111805</v>
      </c>
      <c r="B17127" s="58" t="s">
        <v>14756</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14642</v>
      </c>
    </row>
    <row r="17134" spans="1:2" x14ac:dyDescent="0.25">
      <c r="A17134" s="57">
        <v>81111812</v>
      </c>
      <c r="B17134" s="58" t="s">
        <v>4767</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15821</v>
      </c>
    </row>
    <row r="17138" spans="1:2" x14ac:dyDescent="0.25">
      <c r="A17138" s="57">
        <v>81111902</v>
      </c>
      <c r="B17138" s="58" t="s">
        <v>12116</v>
      </c>
    </row>
    <row r="17139" spans="1:2" x14ac:dyDescent="0.25">
      <c r="A17139" s="57">
        <v>81112001</v>
      </c>
      <c r="B17139" s="58" t="s">
        <v>13745</v>
      </c>
    </row>
    <row r="17140" spans="1:2" x14ac:dyDescent="0.25">
      <c r="A17140" s="57">
        <v>81112002</v>
      </c>
      <c r="B17140" s="58" t="s">
        <v>8006</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12627</v>
      </c>
    </row>
    <row r="17144" spans="1:2" x14ac:dyDescent="0.25">
      <c r="A17144" s="57">
        <v>81112006</v>
      </c>
      <c r="B17144" s="58" t="s">
        <v>5722</v>
      </c>
    </row>
    <row r="17145" spans="1:2" x14ac:dyDescent="0.25">
      <c r="A17145" s="57">
        <v>81112007</v>
      </c>
      <c r="B17145" s="58" t="s">
        <v>4782</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5800</v>
      </c>
    </row>
    <row r="17150" spans="1:2" x14ac:dyDescent="0.25">
      <c r="A17150" s="57">
        <v>81112102</v>
      </c>
      <c r="B17150" s="58" t="s">
        <v>14265</v>
      </c>
    </row>
    <row r="17151" spans="1:2" x14ac:dyDescent="0.25">
      <c r="A17151" s="57">
        <v>81112103</v>
      </c>
      <c r="B17151" s="58" t="s">
        <v>5227</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5744</v>
      </c>
    </row>
    <row r="17158" spans="1:2" x14ac:dyDescent="0.25">
      <c r="A17158" s="57">
        <v>81121501</v>
      </c>
      <c r="B17158" s="58" t="s">
        <v>14010</v>
      </c>
    </row>
    <row r="17159" spans="1:2" x14ac:dyDescent="0.25">
      <c r="A17159" s="57">
        <v>81121502</v>
      </c>
      <c r="B17159" s="58" t="s">
        <v>4747</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15157</v>
      </c>
    </row>
    <row r="17164" spans="1:2" x14ac:dyDescent="0.25">
      <c r="A17164" s="57">
        <v>81121603</v>
      </c>
      <c r="B17164" s="58" t="s">
        <v>2952</v>
      </c>
    </row>
    <row r="17165" spans="1:2" x14ac:dyDescent="0.25">
      <c r="A17165" s="57">
        <v>81121604</v>
      </c>
      <c r="B17165" s="58" t="s">
        <v>4298</v>
      </c>
    </row>
    <row r="17166" spans="1:2" x14ac:dyDescent="0.25">
      <c r="A17166" s="57">
        <v>81121605</v>
      </c>
      <c r="B17166" s="58" t="s">
        <v>11959</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8751</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9486</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5680</v>
      </c>
    </row>
    <row r="17188" spans="1:2" x14ac:dyDescent="0.25">
      <c r="A17188" s="57">
        <v>81141703</v>
      </c>
      <c r="B17188" s="58" t="s">
        <v>6318</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5389</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15223</v>
      </c>
    </row>
    <row r="17201" spans="1:2" x14ac:dyDescent="0.25">
      <c r="A17201" s="57">
        <v>81151602</v>
      </c>
      <c r="B17201" s="58" t="s">
        <v>4752</v>
      </c>
    </row>
    <row r="17202" spans="1:2" x14ac:dyDescent="0.25">
      <c r="A17202" s="57">
        <v>81151603</v>
      </c>
      <c r="B17202" s="58" t="s">
        <v>9908</v>
      </c>
    </row>
    <row r="17203" spans="1:2" x14ac:dyDescent="0.25">
      <c r="A17203" s="57">
        <v>81151604</v>
      </c>
      <c r="B17203" s="58" t="s">
        <v>3848</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7973</v>
      </c>
    </row>
    <row r="17213" spans="1:2" x14ac:dyDescent="0.25">
      <c r="A17213" s="57">
        <v>81151805</v>
      </c>
      <c r="B17213" s="58" t="s">
        <v>5470</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11577</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5496</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12616</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12873</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10767</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4462</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4080</v>
      </c>
    </row>
    <row r="17244" spans="1:2" x14ac:dyDescent="0.25">
      <c r="A17244" s="57">
        <v>82111603</v>
      </c>
      <c r="B17244" s="58" t="s">
        <v>9960</v>
      </c>
    </row>
    <row r="17245" spans="1:2" x14ac:dyDescent="0.25">
      <c r="A17245" s="57">
        <v>82111604</v>
      </c>
      <c r="B17245" s="58" t="s">
        <v>13539</v>
      </c>
    </row>
    <row r="17246" spans="1:2" x14ac:dyDescent="0.25">
      <c r="A17246" s="57">
        <v>82111701</v>
      </c>
      <c r="B17246" s="58" t="s">
        <v>10443</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7693</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12003</v>
      </c>
    </row>
    <row r="17256" spans="1:2" x14ac:dyDescent="0.25">
      <c r="A17256" s="57">
        <v>82111902</v>
      </c>
      <c r="B17256" s="58" t="s">
        <v>17640</v>
      </c>
    </row>
    <row r="17257" spans="1:2" x14ac:dyDescent="0.25">
      <c r="A17257" s="57">
        <v>82111903</v>
      </c>
      <c r="B17257" s="58" t="s">
        <v>7695</v>
      </c>
    </row>
    <row r="17258" spans="1:2" x14ac:dyDescent="0.25">
      <c r="A17258" s="57">
        <v>82111904</v>
      </c>
      <c r="B17258" s="58" t="s">
        <v>15798</v>
      </c>
    </row>
    <row r="17259" spans="1:2" x14ac:dyDescent="0.25">
      <c r="A17259" s="57">
        <v>82121501</v>
      </c>
      <c r="B17259" s="58" t="s">
        <v>4749</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12368</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14940</v>
      </c>
    </row>
    <row r="17271" spans="1:2" x14ac:dyDescent="0.25">
      <c r="A17271" s="57">
        <v>82121601</v>
      </c>
      <c r="B17271" s="58" t="s">
        <v>7559</v>
      </c>
    </row>
    <row r="17272" spans="1:2" x14ac:dyDescent="0.25">
      <c r="A17272" s="57">
        <v>82121602</v>
      </c>
      <c r="B17272" s="58" t="s">
        <v>15220</v>
      </c>
    </row>
    <row r="17273" spans="1:2" x14ac:dyDescent="0.25">
      <c r="A17273" s="57">
        <v>82121603</v>
      </c>
      <c r="B17273" s="58" t="s">
        <v>11892</v>
      </c>
    </row>
    <row r="17274" spans="1:2" x14ac:dyDescent="0.25">
      <c r="A17274" s="57">
        <v>82121701</v>
      </c>
      <c r="B17274" s="58" t="s">
        <v>5802</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14767</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10427</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2463</v>
      </c>
    </row>
    <row r="17306" spans="1:2" x14ac:dyDescent="0.25">
      <c r="A17306" s="57">
        <v>82151504</v>
      </c>
      <c r="B17306" s="58" t="s">
        <v>9252</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4640</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15524</v>
      </c>
    </row>
    <row r="17321" spans="1:2" x14ac:dyDescent="0.25">
      <c r="A17321" s="57">
        <v>83101501</v>
      </c>
      <c r="B17321" s="58" t="s">
        <v>15068</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10651</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2467</v>
      </c>
    </row>
    <row r="17334" spans="1:2" x14ac:dyDescent="0.25">
      <c r="A17334" s="57">
        <v>83101604</v>
      </c>
      <c r="B17334" s="58" t="s">
        <v>4235</v>
      </c>
    </row>
    <row r="17335" spans="1:2" x14ac:dyDescent="0.25">
      <c r="A17335" s="57">
        <v>83101605</v>
      </c>
      <c r="B17335" s="58" t="s">
        <v>6229</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13990</v>
      </c>
    </row>
    <row r="17340" spans="1:2" x14ac:dyDescent="0.25">
      <c r="A17340" s="57">
        <v>83101805</v>
      </c>
      <c r="B17340" s="58" t="s">
        <v>9622</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4227</v>
      </c>
    </row>
    <row r="17349" spans="1:2" x14ac:dyDescent="0.25">
      <c r="A17349" s="57">
        <v>83111502</v>
      </c>
      <c r="B17349" s="58" t="s">
        <v>14757</v>
      </c>
    </row>
    <row r="17350" spans="1:2" x14ac:dyDescent="0.25">
      <c r="A17350" s="57">
        <v>83111503</v>
      </c>
      <c r="B17350" s="58" t="s">
        <v>4361</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12918</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6634</v>
      </c>
    </row>
    <row r="17357" spans="1:2" x14ac:dyDescent="0.25">
      <c r="A17357" s="57">
        <v>83111511</v>
      </c>
      <c r="B17357" s="58" t="s">
        <v>11588</v>
      </c>
    </row>
    <row r="17358" spans="1:2" x14ac:dyDescent="0.25">
      <c r="A17358" s="57">
        <v>83111601</v>
      </c>
      <c r="B17358" s="58" t="s">
        <v>14441</v>
      </c>
    </row>
    <row r="17359" spans="1:2" x14ac:dyDescent="0.25">
      <c r="A17359" s="57">
        <v>83111602</v>
      </c>
      <c r="B17359" s="58" t="s">
        <v>8104</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8077</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4839</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5216</v>
      </c>
    </row>
    <row r="17369" spans="1:2" x14ac:dyDescent="0.25">
      <c r="A17369" s="57">
        <v>83111804</v>
      </c>
      <c r="B17369" s="58" t="s">
        <v>13233</v>
      </c>
    </row>
    <row r="17370" spans="1:2" x14ac:dyDescent="0.25">
      <c r="A17370" s="57">
        <v>83111901</v>
      </c>
      <c r="B17370" s="58" t="s">
        <v>5725</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7560</v>
      </c>
    </row>
    <row r="17377" spans="1:2" x14ac:dyDescent="0.25">
      <c r="A17377" s="57">
        <v>83112203</v>
      </c>
      <c r="B17377" s="58" t="s">
        <v>3822</v>
      </c>
    </row>
    <row r="17378" spans="1:2" x14ac:dyDescent="0.25">
      <c r="A17378" s="57">
        <v>83112204</v>
      </c>
      <c r="B17378" s="58" t="s">
        <v>5396</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12529</v>
      </c>
    </row>
    <row r="17382" spans="1:2" x14ac:dyDescent="0.25">
      <c r="A17382" s="57">
        <v>83112303</v>
      </c>
      <c r="B17382" s="58" t="s">
        <v>14651</v>
      </c>
    </row>
    <row r="17383" spans="1:2" x14ac:dyDescent="0.25">
      <c r="A17383" s="57">
        <v>83112304</v>
      </c>
      <c r="B17383" s="58" t="s">
        <v>7673</v>
      </c>
    </row>
    <row r="17384" spans="1:2" x14ac:dyDescent="0.25">
      <c r="A17384" s="57">
        <v>83112401</v>
      </c>
      <c r="B17384" s="58" t="s">
        <v>15645</v>
      </c>
    </row>
    <row r="17385" spans="1:2" x14ac:dyDescent="0.25">
      <c r="A17385" s="57">
        <v>83112402</v>
      </c>
      <c r="B17385" s="58" t="s">
        <v>6204</v>
      </c>
    </row>
    <row r="17386" spans="1:2" x14ac:dyDescent="0.25">
      <c r="A17386" s="57">
        <v>83112403</v>
      </c>
      <c r="B17386" s="58" t="s">
        <v>8269</v>
      </c>
    </row>
    <row r="17387" spans="1:2" x14ac:dyDescent="0.25">
      <c r="A17387" s="57">
        <v>83112404</v>
      </c>
      <c r="B17387" s="58" t="s">
        <v>15695</v>
      </c>
    </row>
    <row r="17388" spans="1:2" x14ac:dyDescent="0.25">
      <c r="A17388" s="57">
        <v>83112405</v>
      </c>
      <c r="B17388" s="58" t="s">
        <v>8287</v>
      </c>
    </row>
    <row r="17389" spans="1:2" x14ac:dyDescent="0.25">
      <c r="A17389" s="57">
        <v>83112406</v>
      </c>
      <c r="B17389" s="58" t="s">
        <v>3901</v>
      </c>
    </row>
    <row r="17390" spans="1:2" x14ac:dyDescent="0.25">
      <c r="A17390" s="57">
        <v>83112501</v>
      </c>
      <c r="B17390" s="58" t="s">
        <v>5727</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8435</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5036</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8258</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5756</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6045</v>
      </c>
    </row>
    <row r="17435" spans="1:2" x14ac:dyDescent="0.25">
      <c r="A17435" s="57">
        <v>84111603</v>
      </c>
      <c r="B17435" s="58" t="s">
        <v>8037</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8520</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4867</v>
      </c>
    </row>
    <row r="17443" spans="1:2" x14ac:dyDescent="0.25">
      <c r="A17443" s="57">
        <v>84121503</v>
      </c>
      <c r="B17443" s="58" t="s">
        <v>8115</v>
      </c>
    </row>
    <row r="17444" spans="1:2" x14ac:dyDescent="0.25">
      <c r="A17444" s="57">
        <v>84121504</v>
      </c>
      <c r="B17444" s="58" t="s">
        <v>5349</v>
      </c>
    </row>
    <row r="17445" spans="1:2" x14ac:dyDescent="0.25">
      <c r="A17445" s="57">
        <v>84121601</v>
      </c>
      <c r="B17445" s="58" t="s">
        <v>14179</v>
      </c>
    </row>
    <row r="17446" spans="1:2" x14ac:dyDescent="0.25">
      <c r="A17446" s="57">
        <v>84121602</v>
      </c>
      <c r="B17446" s="58" t="s">
        <v>7951</v>
      </c>
    </row>
    <row r="17447" spans="1:2" x14ac:dyDescent="0.25">
      <c r="A17447" s="57">
        <v>84121603</v>
      </c>
      <c r="B17447" s="58" t="s">
        <v>16823</v>
      </c>
    </row>
    <row r="17448" spans="1:2" x14ac:dyDescent="0.25">
      <c r="A17448" s="57">
        <v>84121604</v>
      </c>
      <c r="B17448" s="58" t="s">
        <v>8654</v>
      </c>
    </row>
    <row r="17449" spans="1:2" x14ac:dyDescent="0.25">
      <c r="A17449" s="57">
        <v>84121605</v>
      </c>
      <c r="B17449" s="58" t="s">
        <v>12973</v>
      </c>
    </row>
    <row r="17450" spans="1:2" x14ac:dyDescent="0.25">
      <c r="A17450" s="57">
        <v>84121606</v>
      </c>
      <c r="B17450" s="58" t="s">
        <v>8114</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10979</v>
      </c>
    </row>
    <row r="17463" spans="1:2" x14ac:dyDescent="0.25">
      <c r="A17463" s="57">
        <v>84121901</v>
      </c>
      <c r="B17463" s="58" t="s">
        <v>5733</v>
      </c>
    </row>
    <row r="17464" spans="1:2" x14ac:dyDescent="0.25">
      <c r="A17464" s="57">
        <v>84121902</v>
      </c>
      <c r="B17464" s="58" t="s">
        <v>8025</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7894</v>
      </c>
    </row>
    <row r="17471" spans="1:2" x14ac:dyDescent="0.25">
      <c r="A17471" s="57">
        <v>84131505</v>
      </c>
      <c r="B17471" s="58" t="s">
        <v>5881</v>
      </c>
    </row>
    <row r="17472" spans="1:2" x14ac:dyDescent="0.25">
      <c r="A17472" s="57">
        <v>84131506</v>
      </c>
      <c r="B17472" s="58" t="s">
        <v>11682</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7625</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14919</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13661</v>
      </c>
    </row>
    <row r="17487" spans="1:2" x14ac:dyDescent="0.25">
      <c r="A17487" s="57">
        <v>84131604</v>
      </c>
      <c r="B17487" s="58" t="s">
        <v>7563</v>
      </c>
    </row>
    <row r="17488" spans="1:2" x14ac:dyDescent="0.25">
      <c r="A17488" s="57">
        <v>84131605</v>
      </c>
      <c r="B17488" s="58" t="s">
        <v>5860</v>
      </c>
    </row>
    <row r="17489" spans="1:2" x14ac:dyDescent="0.25">
      <c r="A17489" s="57">
        <v>84131606</v>
      </c>
      <c r="B17489" s="58" t="s">
        <v>15434</v>
      </c>
    </row>
    <row r="17490" spans="1:2" x14ac:dyDescent="0.25">
      <c r="A17490" s="57">
        <v>84131607</v>
      </c>
      <c r="B17490" s="58" t="s">
        <v>8303</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4757</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12934</v>
      </c>
    </row>
    <row r="17498" spans="1:2" x14ac:dyDescent="0.25">
      <c r="A17498" s="57">
        <v>84141501</v>
      </c>
      <c r="B17498" s="58" t="s">
        <v>8679</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4367</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5616</v>
      </c>
    </row>
    <row r="17506" spans="1:2" x14ac:dyDescent="0.25">
      <c r="A17506" s="57">
        <v>85101502</v>
      </c>
      <c r="B17506" s="58" t="s">
        <v>14905</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8882</v>
      </c>
    </row>
    <row r="17517" spans="1:2" x14ac:dyDescent="0.25">
      <c r="A17517" s="57">
        <v>85101604</v>
      </c>
      <c r="B17517" s="58" t="s">
        <v>4893</v>
      </c>
    </row>
    <row r="17518" spans="1:2" x14ac:dyDescent="0.25">
      <c r="A17518" s="57">
        <v>85101605</v>
      </c>
      <c r="B17518" s="58" t="s">
        <v>2409</v>
      </c>
    </row>
    <row r="17519" spans="1:2" x14ac:dyDescent="0.25">
      <c r="A17519" s="57">
        <v>85101701</v>
      </c>
      <c r="B17519" s="58" t="s">
        <v>8886</v>
      </c>
    </row>
    <row r="17520" spans="1:2" x14ac:dyDescent="0.25">
      <c r="A17520" s="57">
        <v>85101702</v>
      </c>
      <c r="B17520" s="58" t="s">
        <v>15049</v>
      </c>
    </row>
    <row r="17521" spans="1:2" x14ac:dyDescent="0.25">
      <c r="A17521" s="57">
        <v>85101703</v>
      </c>
      <c r="B17521" s="58" t="s">
        <v>5816</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15021</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5794</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9289</v>
      </c>
    </row>
    <row r="17533" spans="1:2" x14ac:dyDescent="0.25">
      <c r="A17533" s="57">
        <v>85111508</v>
      </c>
      <c r="B17533" s="58" t="s">
        <v>5418</v>
      </c>
    </row>
    <row r="17534" spans="1:2" x14ac:dyDescent="0.25">
      <c r="A17534" s="57">
        <v>85111509</v>
      </c>
      <c r="B17534" s="58" t="s">
        <v>1105</v>
      </c>
    </row>
    <row r="17535" spans="1:2" x14ac:dyDescent="0.25">
      <c r="A17535" s="57">
        <v>85111510</v>
      </c>
      <c r="B17535" s="58" t="s">
        <v>5021</v>
      </c>
    </row>
    <row r="17536" spans="1:2" x14ac:dyDescent="0.25">
      <c r="A17536" s="57">
        <v>85111511</v>
      </c>
      <c r="B17536" s="58" t="s">
        <v>10626</v>
      </c>
    </row>
    <row r="17537" spans="1:2" x14ac:dyDescent="0.25">
      <c r="A17537" s="57">
        <v>85111512</v>
      </c>
      <c r="B17537" s="58" t="s">
        <v>14469</v>
      </c>
    </row>
    <row r="17538" spans="1:2" x14ac:dyDescent="0.25">
      <c r="A17538" s="57">
        <v>85111513</v>
      </c>
      <c r="B17538" s="58" t="s">
        <v>5253</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9477</v>
      </c>
    </row>
    <row r="17542" spans="1:2" x14ac:dyDescent="0.25">
      <c r="A17542" s="57">
        <v>85111603</v>
      </c>
      <c r="B17542" s="58" t="s">
        <v>11774</v>
      </c>
    </row>
    <row r="17543" spans="1:2" x14ac:dyDescent="0.25">
      <c r="A17543" s="57">
        <v>85111604</v>
      </c>
      <c r="B17543" s="58" t="s">
        <v>16062</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6136</v>
      </c>
    </row>
    <row r="17548" spans="1:2" x14ac:dyDescent="0.25">
      <c r="A17548" s="57">
        <v>85111609</v>
      </c>
      <c r="B17548" s="58" t="s">
        <v>7614</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9219</v>
      </c>
    </row>
    <row r="17557" spans="1:2" x14ac:dyDescent="0.25">
      <c r="A17557" s="57">
        <v>85111701</v>
      </c>
      <c r="B17557" s="58" t="s">
        <v>11974</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15040</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4906</v>
      </c>
    </row>
    <row r="17568" spans="1:2" x14ac:dyDescent="0.25">
      <c r="A17568" s="57">
        <v>85121604</v>
      </c>
      <c r="B17568" s="58" t="s">
        <v>11384</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8164</v>
      </c>
    </row>
    <row r="17581" spans="1:2" x14ac:dyDescent="0.25">
      <c r="A17581" s="57">
        <v>85121703</v>
      </c>
      <c r="B17581" s="58" t="s">
        <v>6087</v>
      </c>
    </row>
    <row r="17582" spans="1:2" x14ac:dyDescent="0.25">
      <c r="A17582" s="57">
        <v>85121704</v>
      </c>
      <c r="B17582" s="58" t="s">
        <v>5620</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11834</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12494</v>
      </c>
    </row>
    <row r="17594" spans="1:2" x14ac:dyDescent="0.25">
      <c r="A17594" s="57">
        <v>85121810</v>
      </c>
      <c r="B17594" s="58" t="s">
        <v>4854</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8538</v>
      </c>
    </row>
    <row r="17599" spans="1:2" x14ac:dyDescent="0.25">
      <c r="A17599" s="57">
        <v>85122003</v>
      </c>
      <c r="B17599" s="58" t="s">
        <v>14284</v>
      </c>
    </row>
    <row r="17600" spans="1:2" x14ac:dyDescent="0.25">
      <c r="A17600" s="57">
        <v>85122004</v>
      </c>
      <c r="B17600" s="58" t="s">
        <v>8171</v>
      </c>
    </row>
    <row r="17601" spans="1:2" x14ac:dyDescent="0.25">
      <c r="A17601" s="57">
        <v>85122005</v>
      </c>
      <c r="B17601" s="58" t="s">
        <v>4431</v>
      </c>
    </row>
    <row r="17602" spans="1:2" x14ac:dyDescent="0.25">
      <c r="A17602" s="57">
        <v>85122101</v>
      </c>
      <c r="B17602" s="58" t="s">
        <v>7925</v>
      </c>
    </row>
    <row r="17603" spans="1:2" x14ac:dyDescent="0.25">
      <c r="A17603" s="57">
        <v>85122102</v>
      </c>
      <c r="B17603" s="58" t="s">
        <v>3055</v>
      </c>
    </row>
    <row r="17604" spans="1:2" x14ac:dyDescent="0.25">
      <c r="A17604" s="57">
        <v>85122103</v>
      </c>
      <c r="B17604" s="58" t="s">
        <v>5213</v>
      </c>
    </row>
    <row r="17605" spans="1:2" x14ac:dyDescent="0.25">
      <c r="A17605" s="57">
        <v>85122104</v>
      </c>
      <c r="B17605" s="58" t="s">
        <v>15073</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15164</v>
      </c>
    </row>
    <row r="17615" spans="1:2" x14ac:dyDescent="0.25">
      <c r="A17615" s="57">
        <v>85131504</v>
      </c>
      <c r="B17615" s="58" t="s">
        <v>10644</v>
      </c>
    </row>
    <row r="17616" spans="1:2" x14ac:dyDescent="0.25">
      <c r="A17616" s="57">
        <v>85131505</v>
      </c>
      <c r="B17616" s="58" t="s">
        <v>4070</v>
      </c>
    </row>
    <row r="17617" spans="1:2" x14ac:dyDescent="0.25">
      <c r="A17617" s="57">
        <v>85131601</v>
      </c>
      <c r="B17617" s="58" t="s">
        <v>11837</v>
      </c>
    </row>
    <row r="17618" spans="1:2" x14ac:dyDescent="0.25">
      <c r="A17618" s="57">
        <v>85131602</v>
      </c>
      <c r="B17618" s="58" t="s">
        <v>9149</v>
      </c>
    </row>
    <row r="17619" spans="1:2" x14ac:dyDescent="0.25">
      <c r="A17619" s="57">
        <v>85131603</v>
      </c>
      <c r="B17619" s="58" t="s">
        <v>5766</v>
      </c>
    </row>
    <row r="17620" spans="1:2" x14ac:dyDescent="0.25">
      <c r="A17620" s="57">
        <v>85131604</v>
      </c>
      <c r="B17620" s="58" t="s">
        <v>11569</v>
      </c>
    </row>
    <row r="17621" spans="1:2" x14ac:dyDescent="0.25">
      <c r="A17621" s="57">
        <v>85131701</v>
      </c>
      <c r="B17621" s="58" t="s">
        <v>5173</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5709</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12052</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4567</v>
      </c>
    </row>
    <row r="17643" spans="1:2" x14ac:dyDescent="0.25">
      <c r="A17643" s="57">
        <v>85151501</v>
      </c>
      <c r="B17643" s="58" t="s">
        <v>4868</v>
      </c>
    </row>
    <row r="17644" spans="1:2" x14ac:dyDescent="0.25">
      <c r="A17644" s="57">
        <v>85151502</v>
      </c>
      <c r="B17644" s="58" t="s">
        <v>16084</v>
      </c>
    </row>
    <row r="17645" spans="1:2" x14ac:dyDescent="0.25">
      <c r="A17645" s="57">
        <v>85151503</v>
      </c>
      <c r="B17645" s="58" t="s">
        <v>14983</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4338</v>
      </c>
    </row>
    <row r="17663" spans="1:2" x14ac:dyDescent="0.25">
      <c r="A17663" s="57">
        <v>85151705</v>
      </c>
      <c r="B17663" s="58" t="s">
        <v>9662</v>
      </c>
    </row>
    <row r="17664" spans="1:2" x14ac:dyDescent="0.25">
      <c r="A17664" s="57">
        <v>86101501</v>
      </c>
      <c r="B17664" s="58" t="s">
        <v>17243</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13918</v>
      </c>
    </row>
    <row r="17672" spans="1:2" x14ac:dyDescent="0.25">
      <c r="A17672" s="57">
        <v>86101509</v>
      </c>
      <c r="B17672" s="58" t="s">
        <v>9327</v>
      </c>
    </row>
    <row r="17673" spans="1:2" x14ac:dyDescent="0.25">
      <c r="A17673" s="57">
        <v>86101601</v>
      </c>
      <c r="B17673" s="58" t="s">
        <v>4705</v>
      </c>
    </row>
    <row r="17674" spans="1:2" x14ac:dyDescent="0.25">
      <c r="A17674" s="57">
        <v>86101602</v>
      </c>
      <c r="B17674" s="58" t="s">
        <v>9202</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5370</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5490</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13509</v>
      </c>
    </row>
    <row r="17707" spans="1:2" x14ac:dyDescent="0.25">
      <c r="A17707" s="57">
        <v>86101809</v>
      </c>
      <c r="B17707" s="58" t="s">
        <v>4624</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4709</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8145</v>
      </c>
    </row>
    <row r="17714" spans="1:2" x14ac:dyDescent="0.25">
      <c r="A17714" s="57">
        <v>86111602</v>
      </c>
      <c r="B17714" s="58" t="s">
        <v>14325</v>
      </c>
    </row>
    <row r="17715" spans="1:2" x14ac:dyDescent="0.25">
      <c r="A17715" s="57">
        <v>86111603</v>
      </c>
      <c r="B17715" s="58" t="s">
        <v>9861</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14890</v>
      </c>
    </row>
    <row r="17728" spans="1:2" x14ac:dyDescent="0.25">
      <c r="A17728" s="57">
        <v>86121702</v>
      </c>
      <c r="B17728" s="58" t="s">
        <v>17152</v>
      </c>
    </row>
    <row r="17729" spans="1:2" x14ac:dyDescent="0.25">
      <c r="A17729" s="57">
        <v>86121802</v>
      </c>
      <c r="B17729" s="58" t="s">
        <v>9311</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5238</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6194</v>
      </c>
    </row>
    <row r="17745" spans="1:2" x14ac:dyDescent="0.25">
      <c r="A17745" s="57">
        <v>86131804</v>
      </c>
      <c r="B17745" s="58" t="s">
        <v>11179</v>
      </c>
    </row>
    <row r="17746" spans="1:2" x14ac:dyDescent="0.25">
      <c r="A17746" s="57">
        <v>86131901</v>
      </c>
      <c r="B17746" s="58" t="s">
        <v>7742</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4561</v>
      </c>
    </row>
    <row r="17759" spans="1:2" x14ac:dyDescent="0.25">
      <c r="A17759" s="57">
        <v>86141703</v>
      </c>
      <c r="B17759" s="58" t="s">
        <v>6678</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8681</v>
      </c>
    </row>
    <row r="17771" spans="1:2" x14ac:dyDescent="0.25">
      <c r="A17771" s="57">
        <v>90101802</v>
      </c>
      <c r="B17771" s="58" t="s">
        <v>5504</v>
      </c>
    </row>
    <row r="17772" spans="1:2" x14ac:dyDescent="0.25">
      <c r="A17772" s="57">
        <v>90111501</v>
      </c>
      <c r="B17772" s="58" t="s">
        <v>10387</v>
      </c>
    </row>
    <row r="17773" spans="1:2" x14ac:dyDescent="0.25">
      <c r="A17773" s="57">
        <v>90111502</v>
      </c>
      <c r="B17773" s="58" t="s">
        <v>4950</v>
      </c>
    </row>
    <row r="17774" spans="1:2" x14ac:dyDescent="0.25">
      <c r="A17774" s="57">
        <v>90111503</v>
      </c>
      <c r="B17774" s="58" t="s">
        <v>4766</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14275</v>
      </c>
    </row>
    <row r="17779" spans="1:2" x14ac:dyDescent="0.25">
      <c r="A17779" s="57">
        <v>90111604</v>
      </c>
      <c r="B17779" s="58" t="s">
        <v>8058</v>
      </c>
    </row>
    <row r="17780" spans="1:2" x14ac:dyDescent="0.25">
      <c r="A17780" s="57">
        <v>90111701</v>
      </c>
      <c r="B17780" s="58" t="s">
        <v>15432</v>
      </c>
    </row>
    <row r="17781" spans="1:2" x14ac:dyDescent="0.25">
      <c r="A17781" s="57">
        <v>90111702</v>
      </c>
      <c r="B17781" s="58" t="s">
        <v>9575</v>
      </c>
    </row>
    <row r="17782" spans="1:2" x14ac:dyDescent="0.25">
      <c r="A17782" s="57">
        <v>90111703</v>
      </c>
      <c r="B17782" s="58" t="s">
        <v>14993</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12106</v>
      </c>
    </row>
    <row r="17790" spans="1:2" x14ac:dyDescent="0.25">
      <c r="A17790" s="57">
        <v>90121602</v>
      </c>
      <c r="B17790" s="58" t="s">
        <v>4823</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4569</v>
      </c>
    </row>
    <row r="17801" spans="1:2" x14ac:dyDescent="0.25">
      <c r="A17801" s="57">
        <v>90141503</v>
      </c>
      <c r="B17801" s="58" t="s">
        <v>7157</v>
      </c>
    </row>
    <row r="17802" spans="1:2" x14ac:dyDescent="0.25">
      <c r="A17802" s="57">
        <v>90141601</v>
      </c>
      <c r="B17802" s="58" t="s">
        <v>8801</v>
      </c>
    </row>
    <row r="17803" spans="1:2" x14ac:dyDescent="0.25">
      <c r="A17803" s="57">
        <v>90141602</v>
      </c>
      <c r="B17803" s="58" t="s">
        <v>14900</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15803</v>
      </c>
    </row>
    <row r="17811" spans="1:2" x14ac:dyDescent="0.25">
      <c r="A17811" s="57">
        <v>90151601</v>
      </c>
      <c r="B17811" s="58" t="s">
        <v>8827</v>
      </c>
    </row>
    <row r="17812" spans="1:2" x14ac:dyDescent="0.25">
      <c r="A17812" s="57">
        <v>90151602</v>
      </c>
      <c r="B17812" s="58" t="s">
        <v>15752</v>
      </c>
    </row>
    <row r="17813" spans="1:2" x14ac:dyDescent="0.25">
      <c r="A17813" s="57">
        <v>90151603</v>
      </c>
      <c r="B17813" s="58" t="s">
        <v>8879</v>
      </c>
    </row>
    <row r="17814" spans="1:2" x14ac:dyDescent="0.25">
      <c r="A17814" s="57">
        <v>90151701</v>
      </c>
      <c r="B17814" s="58" t="s">
        <v>4682</v>
      </c>
    </row>
    <row r="17815" spans="1:2" x14ac:dyDescent="0.25">
      <c r="A17815" s="57">
        <v>90151702</v>
      </c>
      <c r="B17815" s="58" t="s">
        <v>9832</v>
      </c>
    </row>
    <row r="17816" spans="1:2" x14ac:dyDescent="0.25">
      <c r="A17816" s="57">
        <v>90151703</v>
      </c>
      <c r="B17816" s="58" t="s">
        <v>8354</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7806</v>
      </c>
    </row>
    <row r="17825" spans="1:2" x14ac:dyDescent="0.25">
      <c r="A17825" s="57">
        <v>90152101</v>
      </c>
      <c r="B17825" s="58" t="s">
        <v>5311</v>
      </c>
    </row>
    <row r="17826" spans="1:2" x14ac:dyDescent="0.25">
      <c r="A17826" s="57">
        <v>91101501</v>
      </c>
      <c r="B17826" s="58" t="s">
        <v>9372</v>
      </c>
    </row>
    <row r="17827" spans="1:2" x14ac:dyDescent="0.25">
      <c r="A17827" s="57">
        <v>91101502</v>
      </c>
      <c r="B17827" s="58" t="s">
        <v>4863</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5071</v>
      </c>
    </row>
    <row r="17832" spans="1:2" x14ac:dyDescent="0.25">
      <c r="A17832" s="57">
        <v>91101602</v>
      </c>
      <c r="B17832" s="58" t="s">
        <v>6607</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8322</v>
      </c>
    </row>
    <row r="17838" spans="1:2" x14ac:dyDescent="0.25">
      <c r="A17838" s="57">
        <v>91101801</v>
      </c>
      <c r="B17838" s="58" t="s">
        <v>6851</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11461</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12857</v>
      </c>
    </row>
    <row r="17849" spans="1:2" x14ac:dyDescent="0.25">
      <c r="A17849" s="57">
        <v>91111602</v>
      </c>
      <c r="B17849" s="58" t="s">
        <v>7953</v>
      </c>
    </row>
    <row r="17850" spans="1:2" x14ac:dyDescent="0.25">
      <c r="A17850" s="57">
        <v>91111603</v>
      </c>
      <c r="B17850" s="58" t="s">
        <v>14073</v>
      </c>
    </row>
    <row r="17851" spans="1:2" x14ac:dyDescent="0.25">
      <c r="A17851" s="57">
        <v>91111701</v>
      </c>
      <c r="B17851" s="58" t="s">
        <v>5247</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7521</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7591</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8422</v>
      </c>
    </row>
    <row r="17901" spans="1:2" x14ac:dyDescent="0.25">
      <c r="A17901" s="57">
        <v>92111706</v>
      </c>
      <c r="B17901" s="58" t="s">
        <v>4812</v>
      </c>
    </row>
    <row r="17902" spans="1:2" x14ac:dyDescent="0.25">
      <c r="A17902" s="57">
        <v>92111707</v>
      </c>
      <c r="B17902" s="58" t="s">
        <v>2767</v>
      </c>
    </row>
    <row r="17903" spans="1:2" x14ac:dyDescent="0.25">
      <c r="A17903" s="57">
        <v>92111708</v>
      </c>
      <c r="B17903" s="58" t="s">
        <v>7878</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9553</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13829</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7616</v>
      </c>
    </row>
    <row r="17927" spans="1:2" x14ac:dyDescent="0.25">
      <c r="A17927" s="57">
        <v>92112202</v>
      </c>
      <c r="B17927" s="58" t="s">
        <v>15265</v>
      </c>
    </row>
    <row r="17928" spans="1:2" x14ac:dyDescent="0.25">
      <c r="A17928" s="57">
        <v>92112203</v>
      </c>
      <c r="B17928" s="58" t="s">
        <v>9032</v>
      </c>
    </row>
    <row r="17929" spans="1:2" x14ac:dyDescent="0.25">
      <c r="A17929" s="57">
        <v>92112204</v>
      </c>
      <c r="B17929" s="58" t="s">
        <v>7062</v>
      </c>
    </row>
    <row r="17930" spans="1:2" x14ac:dyDescent="0.25">
      <c r="A17930" s="57">
        <v>92112205</v>
      </c>
      <c r="B17930" s="58" t="s">
        <v>10326</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15178</v>
      </c>
    </row>
    <row r="17935" spans="1:2" x14ac:dyDescent="0.25">
      <c r="A17935" s="57">
        <v>92112303</v>
      </c>
      <c r="B17935" s="58" t="s">
        <v>13733</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13782</v>
      </c>
    </row>
    <row r="17940" spans="1:2" x14ac:dyDescent="0.25">
      <c r="A17940" s="57">
        <v>92112405</v>
      </c>
      <c r="B17940" s="58" t="s">
        <v>8964</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14947</v>
      </c>
    </row>
    <row r="17953" spans="1:2" x14ac:dyDescent="0.25">
      <c r="A17953" s="57">
        <v>93101501</v>
      </c>
      <c r="B17953" s="58" t="s">
        <v>11666</v>
      </c>
    </row>
    <row r="17954" spans="1:2" x14ac:dyDescent="0.25">
      <c r="A17954" s="57">
        <v>93101502</v>
      </c>
      <c r="B17954" s="58" t="s">
        <v>5138</v>
      </c>
    </row>
    <row r="17955" spans="1:2" x14ac:dyDescent="0.25">
      <c r="A17955" s="57">
        <v>93101503</v>
      </c>
      <c r="B17955" s="58" t="s">
        <v>6660</v>
      </c>
    </row>
    <row r="17956" spans="1:2" x14ac:dyDescent="0.25">
      <c r="A17956" s="57">
        <v>93101504</v>
      </c>
      <c r="B17956" s="58" t="s">
        <v>17594</v>
      </c>
    </row>
    <row r="17957" spans="1:2" x14ac:dyDescent="0.25">
      <c r="A17957" s="57">
        <v>93101505</v>
      </c>
      <c r="B17957" s="58" t="s">
        <v>4396</v>
      </c>
    </row>
    <row r="17958" spans="1:2" x14ac:dyDescent="0.25">
      <c r="A17958" s="57">
        <v>93101506</v>
      </c>
      <c r="B17958" s="58" t="s">
        <v>12309</v>
      </c>
    </row>
    <row r="17959" spans="1:2" x14ac:dyDescent="0.25">
      <c r="A17959" s="57">
        <v>93101601</v>
      </c>
      <c r="B17959" s="58" t="s">
        <v>5604</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13371</v>
      </c>
    </row>
    <row r="17963" spans="1:2" x14ac:dyDescent="0.25">
      <c r="A17963" s="57">
        <v>93101605</v>
      </c>
      <c r="B17963" s="58" t="s">
        <v>7807</v>
      </c>
    </row>
    <row r="17964" spans="1:2" x14ac:dyDescent="0.25">
      <c r="A17964" s="57">
        <v>93101606</v>
      </c>
      <c r="B17964" s="58" t="s">
        <v>13477</v>
      </c>
    </row>
    <row r="17965" spans="1:2" x14ac:dyDescent="0.25">
      <c r="A17965" s="57">
        <v>93101607</v>
      </c>
      <c r="B17965" s="58" t="s">
        <v>11809</v>
      </c>
    </row>
    <row r="17966" spans="1:2" x14ac:dyDescent="0.25">
      <c r="A17966" s="57">
        <v>93101608</v>
      </c>
      <c r="B17966" s="58" t="s">
        <v>8851</v>
      </c>
    </row>
    <row r="17967" spans="1:2" x14ac:dyDescent="0.25">
      <c r="A17967" s="57">
        <v>93101701</v>
      </c>
      <c r="B17967" s="58" t="s">
        <v>17204</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4590</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6301</v>
      </c>
    </row>
    <row r="17976" spans="1:2" x14ac:dyDescent="0.25">
      <c r="A17976" s="57">
        <v>93111503</v>
      </c>
      <c r="B17976" s="58" t="s">
        <v>8568</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8444</v>
      </c>
    </row>
    <row r="17991" spans="1:2" x14ac:dyDescent="0.25">
      <c r="A17991" s="57">
        <v>93121503</v>
      </c>
      <c r="B17991" s="58" t="s">
        <v>6202</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5632</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13922</v>
      </c>
    </row>
    <row r="18001" spans="1:2" x14ac:dyDescent="0.25">
      <c r="A18001" s="57">
        <v>93121604</v>
      </c>
      <c r="B18001" s="58" t="s">
        <v>8940</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9531</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7928</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8185</v>
      </c>
    </row>
    <row r="18017" spans="1:2" x14ac:dyDescent="0.25">
      <c r="A18017" s="57">
        <v>93121705</v>
      </c>
      <c r="B18017" s="58" t="s">
        <v>3867</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4348</v>
      </c>
    </row>
    <row r="18022" spans="1:2" x14ac:dyDescent="0.25">
      <c r="A18022" s="57">
        <v>93121710</v>
      </c>
      <c r="B18022" s="58" t="s">
        <v>14659</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17106</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11713</v>
      </c>
    </row>
    <row r="18045" spans="1:2" x14ac:dyDescent="0.25">
      <c r="A18045" s="57">
        <v>93131702</v>
      </c>
      <c r="B18045" s="58" t="s">
        <v>4047</v>
      </c>
    </row>
    <row r="18046" spans="1:2" x14ac:dyDescent="0.25">
      <c r="A18046" s="57">
        <v>93131703</v>
      </c>
      <c r="B18046" s="58" t="s">
        <v>12139</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8261</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14901</v>
      </c>
    </row>
    <row r="18067" spans="1:2" x14ac:dyDescent="0.25">
      <c r="A18067" s="57">
        <v>93141602</v>
      </c>
      <c r="B18067" s="58" t="s">
        <v>9760</v>
      </c>
    </row>
    <row r="18068" spans="1:2" x14ac:dyDescent="0.25">
      <c r="A18068" s="57">
        <v>93141603</v>
      </c>
      <c r="B18068" s="58" t="s">
        <v>13426</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12859</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6538</v>
      </c>
    </row>
    <row r="18087" spans="1:2" x14ac:dyDescent="0.25">
      <c r="A18087" s="57">
        <v>93141709</v>
      </c>
      <c r="B18087" s="58" t="s">
        <v>5780</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7651</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8914</v>
      </c>
    </row>
    <row r="18097" spans="1:2" x14ac:dyDescent="0.25">
      <c r="A18097" s="57">
        <v>93141805</v>
      </c>
      <c r="B18097" s="58" t="s">
        <v>4325</v>
      </c>
    </row>
    <row r="18098" spans="1:2" x14ac:dyDescent="0.25">
      <c r="A18098" s="57">
        <v>93141806</v>
      </c>
      <c r="B18098" s="58" t="s">
        <v>12323</v>
      </c>
    </row>
    <row r="18099" spans="1:2" x14ac:dyDescent="0.25">
      <c r="A18099" s="57">
        <v>93141807</v>
      </c>
      <c r="B18099" s="58" t="s">
        <v>15219</v>
      </c>
    </row>
    <row r="18100" spans="1:2" x14ac:dyDescent="0.25">
      <c r="A18100" s="57">
        <v>93141808</v>
      </c>
      <c r="B18100" s="58" t="s">
        <v>4318</v>
      </c>
    </row>
    <row r="18101" spans="1:2" x14ac:dyDescent="0.25">
      <c r="A18101" s="57">
        <v>93141810</v>
      </c>
      <c r="B18101" s="58" t="s">
        <v>7907</v>
      </c>
    </row>
    <row r="18102" spans="1:2" x14ac:dyDescent="0.25">
      <c r="A18102" s="57">
        <v>93141811</v>
      </c>
      <c r="B18102" s="58" t="s">
        <v>17784</v>
      </c>
    </row>
    <row r="18103" spans="1:2" x14ac:dyDescent="0.25">
      <c r="A18103" s="57">
        <v>93141812</v>
      </c>
      <c r="B18103" s="58" t="s">
        <v>12188</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6640</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4212</v>
      </c>
    </row>
    <row r="18111" spans="1:2" x14ac:dyDescent="0.25">
      <c r="A18111" s="57">
        <v>93141906</v>
      </c>
      <c r="B18111" s="58" t="s">
        <v>6271</v>
      </c>
    </row>
    <row r="18112" spans="1:2" x14ac:dyDescent="0.25">
      <c r="A18112" s="57">
        <v>93141907</v>
      </c>
      <c r="B18112" s="58" t="s">
        <v>8566</v>
      </c>
    </row>
    <row r="18113" spans="1:2" x14ac:dyDescent="0.25">
      <c r="A18113" s="57">
        <v>93141908</v>
      </c>
      <c r="B18113" s="58" t="s">
        <v>9958</v>
      </c>
    </row>
    <row r="18114" spans="1:2" x14ac:dyDescent="0.25">
      <c r="A18114" s="57">
        <v>93141909</v>
      </c>
      <c r="B18114" s="58" t="s">
        <v>8225</v>
      </c>
    </row>
    <row r="18115" spans="1:2" x14ac:dyDescent="0.25">
      <c r="A18115" s="57">
        <v>93141910</v>
      </c>
      <c r="B18115" s="58" t="s">
        <v>13006</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4997</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14320</v>
      </c>
    </row>
    <row r="18132" spans="1:2" x14ac:dyDescent="0.25">
      <c r="A18132" s="57">
        <v>93151504</v>
      </c>
      <c r="B18132" s="58" t="s">
        <v>9356</v>
      </c>
    </row>
    <row r="18133" spans="1:2" x14ac:dyDescent="0.25">
      <c r="A18133" s="57">
        <v>93151505</v>
      </c>
      <c r="B18133" s="58" t="s">
        <v>5731</v>
      </c>
    </row>
    <row r="18134" spans="1:2" x14ac:dyDescent="0.25">
      <c r="A18134" s="57">
        <v>93151506</v>
      </c>
      <c r="B18134" s="58" t="s">
        <v>9904</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6449</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11315</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4413</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7902</v>
      </c>
    </row>
    <row r="18158" spans="1:2" x14ac:dyDescent="0.25">
      <c r="A18158" s="57">
        <v>93161502</v>
      </c>
      <c r="B18158" s="58" t="s">
        <v>4881</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5715</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7405</v>
      </c>
    </row>
    <row r="18167" spans="1:2" x14ac:dyDescent="0.25">
      <c r="A18167" s="57">
        <v>93161607</v>
      </c>
      <c r="B18167" s="58" t="s">
        <v>13711</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9027</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6043</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5181</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13586</v>
      </c>
    </row>
    <row r="18191" spans="1:2" x14ac:dyDescent="0.25">
      <c r="A18191" s="57">
        <v>93171801</v>
      </c>
      <c r="B18191" s="58" t="s">
        <v>15179</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10547</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4566</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11120</v>
      </c>
    </row>
    <row r="18203" spans="1:2" x14ac:dyDescent="0.25">
      <c r="A18203" s="57">
        <v>94101605</v>
      </c>
      <c r="B18203" s="58" t="s">
        <v>15082</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5647</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10243</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15039</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5561</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5397</v>
      </c>
    </row>
    <row r="18226" spans="1:2" x14ac:dyDescent="0.25">
      <c r="A18226" s="57">
        <v>94111703</v>
      </c>
      <c r="B18226" s="58" t="s">
        <v>5231</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7543</v>
      </c>
    </row>
    <row r="18232" spans="1:2" x14ac:dyDescent="0.25">
      <c r="A18232" s="57">
        <v>94111901</v>
      </c>
      <c r="B18232" s="58" t="s">
        <v>11711</v>
      </c>
    </row>
    <row r="18233" spans="1:2" x14ac:dyDescent="0.25">
      <c r="A18233" s="57">
        <v>94111902</v>
      </c>
      <c r="B18233" s="58" t="s">
        <v>16205</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4896</v>
      </c>
    </row>
    <row r="18237" spans="1:2" x14ac:dyDescent="0.25">
      <c r="A18237" s="57">
        <v>94112003</v>
      </c>
      <c r="B18237" s="58" t="s">
        <v>15948</v>
      </c>
    </row>
    <row r="18238" spans="1:2" x14ac:dyDescent="0.25">
      <c r="A18238" s="57">
        <v>94112004</v>
      </c>
      <c r="B18238" s="58" t="s">
        <v>12930</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5562</v>
      </c>
    </row>
    <row r="18245" spans="1:2" x14ac:dyDescent="0.25">
      <c r="A18245" s="57">
        <v>94121506</v>
      </c>
      <c r="B18245" s="58" t="s">
        <v>16728</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4439</v>
      </c>
    </row>
    <row r="18249" spans="1:2" x14ac:dyDescent="0.25">
      <c r="A18249" s="57">
        <v>94121510</v>
      </c>
      <c r="B18249" s="58" t="s">
        <v>16210</v>
      </c>
    </row>
    <row r="18250" spans="1:2" x14ac:dyDescent="0.25">
      <c r="A18250" s="57">
        <v>94121511</v>
      </c>
      <c r="B18250" s="58" t="s">
        <v>8385</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7533</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8140</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16443</v>
      </c>
    </row>
    <row r="18265" spans="1:2" x14ac:dyDescent="0.25">
      <c r="A18265" s="57">
        <v>94121801</v>
      </c>
      <c r="B18265" s="58" t="s">
        <v>8369</v>
      </c>
    </row>
    <row r="18266" spans="1:2" x14ac:dyDescent="0.25">
      <c r="A18266" s="57">
        <v>94121802</v>
      </c>
      <c r="B18266" s="58" t="s">
        <v>13485</v>
      </c>
    </row>
    <row r="18267" spans="1:2" x14ac:dyDescent="0.25">
      <c r="A18267" s="57">
        <v>94121803</v>
      </c>
      <c r="B18267" s="58" t="s">
        <v>7654</v>
      </c>
    </row>
    <row r="18268" spans="1:2" x14ac:dyDescent="0.25">
      <c r="A18268" s="57">
        <v>94121804</v>
      </c>
      <c r="B18268" s="58" t="s">
        <v>11403</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16911</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12497</v>
      </c>
    </row>
    <row r="18278" spans="1:2" x14ac:dyDescent="0.25">
      <c r="A18278" s="57">
        <v>94131605</v>
      </c>
      <c r="B18278" s="58" t="s">
        <v>13278</v>
      </c>
    </row>
    <row r="18279" spans="1:2" x14ac:dyDescent="0.25">
      <c r="A18279" s="57">
        <v>94131606</v>
      </c>
      <c r="B18279" s="58" t="s">
        <v>7699</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5129</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6560</v>
      </c>
    </row>
    <row r="18288" spans="1:2" x14ac:dyDescent="0.25">
      <c r="A18288" s="57">
        <v>94131803</v>
      </c>
      <c r="B18288" s="58" t="s">
        <v>13302</v>
      </c>
    </row>
    <row r="18289" spans="1:2" x14ac:dyDescent="0.25">
      <c r="A18289" s="57">
        <v>94131804</v>
      </c>
      <c r="B18289" s="58" t="s">
        <v>8657</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5" customWidth="1"/>
    <col min="2" max="2" width="33.42578125" style="5" customWidth="1"/>
    <col min="3" max="3" width="20.42578125" style="5" customWidth="1"/>
    <col min="4" max="4" width="20.85546875" style="5" customWidth="1"/>
    <col min="5" max="5" width="22.42578125" style="5" customWidth="1"/>
    <col min="6" max="6" width="20.5703125" style="5" customWidth="1"/>
    <col min="7" max="7" width="11.42578125" style="5" customWidth="1"/>
    <col min="8" max="8" width="6.85546875" style="5" customWidth="1"/>
    <col min="9" max="9" width="6.42578125" style="5" customWidth="1"/>
    <col min="10" max="11" width="7.85546875" style="5" customWidth="1"/>
    <col min="12" max="12" width="12.5703125" style="5" customWidth="1"/>
    <col min="13" max="13" width="19.5703125" style="5" customWidth="1"/>
    <col min="14" max="14" width="9.140625" style="5" customWidth="1"/>
    <col min="15" max="16384" width="9.140625" style="5"/>
  </cols>
  <sheetData>
    <row r="1" spans="1:10" ht="33.950000000000003" customHeight="1" x14ac:dyDescent="0.2">
      <c r="A1" s="59" t="s">
        <v>16382</v>
      </c>
      <c r="B1" s="59" t="s">
        <v>161</v>
      </c>
      <c r="C1" s="59" t="s">
        <v>11724</v>
      </c>
      <c r="D1" s="59" t="s">
        <v>14377</v>
      </c>
      <c r="E1" s="59" t="s">
        <v>10962</v>
      </c>
      <c r="F1" s="59" t="s">
        <v>11095</v>
      </c>
    </row>
    <row r="2" spans="1:10" ht="11.25" customHeight="1" x14ac:dyDescent="0.2">
      <c r="A2" s="61"/>
      <c r="B2" s="61"/>
      <c r="C2" s="61"/>
      <c r="D2" s="61"/>
      <c r="E2" s="61"/>
      <c r="F2" s="61"/>
    </row>
    <row r="3" spans="1:10" ht="11.25" customHeight="1" x14ac:dyDescent="0.2">
      <c r="A3" s="74" t="s">
        <v>14827</v>
      </c>
      <c r="B3" s="62" t="s">
        <v>8529</v>
      </c>
      <c r="C3" s="71"/>
      <c r="D3" s="74" t="s">
        <v>9386</v>
      </c>
      <c r="E3" s="62" t="s">
        <v>13093</v>
      </c>
      <c r="F3" s="61"/>
    </row>
    <row r="4" spans="1:10" ht="11.25" customHeight="1" x14ac:dyDescent="0.2">
      <c r="A4" s="75"/>
      <c r="B4" s="62" t="s">
        <v>1786</v>
      </c>
      <c r="C4" s="60" t="str">
        <f>IF(C3="","",IF(AND(MONTH(C3)&gt;=1,MONTH(C3)&lt;=3),1,IF(AND(MONTH(C3)&gt;=4,MONTH(C3)&lt;=6),2,IF(AND(MONTH(C3)&gt;=7,MONTH(C3)&lt;=9),3,4))))</f>
        <v/>
      </c>
      <c r="D4" s="75"/>
      <c r="E4" s="62" t="s">
        <v>2417</v>
      </c>
      <c r="F4" s="61"/>
    </row>
    <row r="5" spans="1:10" ht="11.25" customHeight="1" x14ac:dyDescent="0.2">
      <c r="A5" s="75"/>
      <c r="B5" s="62" t="s">
        <v>12942</v>
      </c>
      <c r="C5" s="71"/>
      <c r="D5" s="75"/>
      <c r="E5" s="62" t="s">
        <v>3073</v>
      </c>
      <c r="F5" s="61"/>
    </row>
    <row r="6" spans="1:10" ht="11.25" customHeight="1" x14ac:dyDescent="0.2">
      <c r="A6" s="75"/>
      <c r="B6" s="62" t="s">
        <v>1786</v>
      </c>
      <c r="C6" s="60" t="str">
        <f>IF(C5="","",IF(AND(MONTH(C5)&gt;=1,MONTH(C5)&lt;=3),1,IF(AND(MONTH(C5)&gt;=4,MONTH(C5)&lt;=6),2,IF(AND(MONTH(C5)&gt;=7,MONTH(C5)&lt;=9),3,4))))</f>
        <v/>
      </c>
      <c r="D6" s="75"/>
      <c r="E6" s="62" t="s">
        <v>13192</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371475</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66675</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elements/1.1/"/>
    <ds:schemaRef ds:uri="http://purl.org/dc/dcmitype/"/>
    <ds:schemaRef ds:uri="http://schemas.microsoft.com/office/2006/documentManagement/types"/>
    <ds:schemaRef ds:uri="http://schemas.openxmlformats.org/package/2006/metadata/core-properties"/>
    <ds:schemaRef ds:uri="http://www.w3.org/XML/1998/namespace"/>
    <ds:schemaRef ds:uri="http://purl.org/dc/terms/"/>
    <ds:schemaRef ds:uri="http://schemas.microsoft.com/office/2006/metadata/properti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52</vt:i4>
      </vt:variant>
    </vt:vector>
  </HeadingPairs>
  <TitlesOfParts>
    <vt:vector size="57" baseType="lpstr">
      <vt:lpstr>RESUMEN</vt:lpstr>
      <vt:lpstr>PACC</vt:lpstr>
      <vt:lpstr>Informacion </vt:lpstr>
      <vt:lpstr>UNSPSC</vt:lpstr>
      <vt:lpstr>ProcedureTemplate</vt:lpstr>
      <vt:lpstr>PACC!Área_de_impresión</vt:lpstr>
      <vt:lpstr>RESUMEN!Área_de_impresión</vt:lpstr>
      <vt:lpstr>UNSPSC!Área_de_impresión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Albania de Jesus Diaz Lopez</cp:lastModifiedBy>
  <cp:lastPrinted>2023-01-31T23:37:57Z</cp:lastPrinted>
  <dcterms:created xsi:type="dcterms:W3CDTF">2014-09-22T13:14:27Z</dcterms:created>
  <dcterms:modified xsi:type="dcterms:W3CDTF">2024-01-18T19:28:09Z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