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975" windowHeight="8145" activeTab="1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2"/>
  <c r="P15" l="1"/>
  <c r="P16"/>
  <c r="P33" l="1"/>
  <c r="P39"/>
  <c r="L69"/>
  <c r="L64"/>
  <c r="L47"/>
  <c r="P37"/>
  <c r="P31"/>
  <c r="P25"/>
  <c r="P23"/>
  <c r="L16" i="3"/>
  <c r="P14" i="2"/>
  <c r="P13"/>
  <c r="C35" l="1"/>
  <c r="C33"/>
  <c r="C29"/>
  <c r="C22"/>
  <c r="I77" l="1"/>
  <c r="H77"/>
  <c r="I64"/>
  <c r="I69"/>
  <c r="I72"/>
  <c r="H64"/>
  <c r="H69"/>
  <c r="H38"/>
  <c r="G69"/>
  <c r="G64"/>
  <c r="F64"/>
  <c r="K72"/>
  <c r="K69"/>
  <c r="K47"/>
  <c r="K12" i="3"/>
  <c r="K81" i="2"/>
  <c r="P81" s="1"/>
  <c r="K55"/>
  <c r="P55" s="1"/>
  <c r="K35"/>
  <c r="P35" s="1"/>
  <c r="K30"/>
  <c r="P30" s="1"/>
  <c r="K29"/>
  <c r="P29" s="1"/>
  <c r="K19"/>
  <c r="P19" s="1"/>
  <c r="K26"/>
  <c r="P26" s="1"/>
  <c r="K24"/>
  <c r="P24" s="1"/>
  <c r="K22"/>
  <c r="P22" s="1"/>
  <c r="K21"/>
  <c r="P21" s="1"/>
  <c r="K20"/>
  <c r="P20" s="1"/>
  <c r="K17"/>
  <c r="K12" l="1"/>
  <c r="P17"/>
  <c r="K16" i="3"/>
  <c r="P84" i="2"/>
  <c r="P82"/>
  <c r="P79"/>
  <c r="K77"/>
  <c r="P76"/>
  <c r="P75"/>
  <c r="P74"/>
  <c r="P71"/>
  <c r="P70"/>
  <c r="P68"/>
  <c r="P67"/>
  <c r="P66"/>
  <c r="P65"/>
  <c r="P60"/>
  <c r="P58"/>
  <c r="P57"/>
  <c r="P56"/>
  <c r="P55" i="3" s="1"/>
  <c r="P53" i="2"/>
  <c r="P52"/>
  <c r="P51"/>
  <c r="P50"/>
  <c r="P49"/>
  <c r="P48"/>
  <c r="J55"/>
  <c r="J47"/>
  <c r="P42"/>
  <c r="P43"/>
  <c r="P44"/>
  <c r="P45"/>
  <c r="P46"/>
  <c r="P41"/>
  <c r="P40"/>
  <c r="P36"/>
  <c r="P34"/>
  <c r="P32"/>
  <c r="P27"/>
  <c r="K18"/>
  <c r="J82" i="3"/>
  <c r="J80"/>
  <c r="J79" s="1"/>
  <c r="J77"/>
  <c r="J76" s="1"/>
  <c r="J71"/>
  <c r="J68"/>
  <c r="J63"/>
  <c r="J61"/>
  <c r="J58"/>
  <c r="J54"/>
  <c r="J46"/>
  <c r="J37"/>
  <c r="J36"/>
  <c r="J34"/>
  <c r="J30"/>
  <c r="J29"/>
  <c r="J28"/>
  <c r="J25"/>
  <c r="J24"/>
  <c r="J23"/>
  <c r="J22"/>
  <c r="J21"/>
  <c r="J20"/>
  <c r="J19"/>
  <c r="J18"/>
  <c r="J16"/>
  <c r="J13"/>
  <c r="I77"/>
  <c r="J78" i="2"/>
  <c r="P78" s="1"/>
  <c r="J83"/>
  <c r="P83" s="1"/>
  <c r="J81"/>
  <c r="J80" s="1"/>
  <c r="J72"/>
  <c r="J69"/>
  <c r="J64"/>
  <c r="J62"/>
  <c r="P62" s="1"/>
  <c r="J59"/>
  <c r="J38"/>
  <c r="J37"/>
  <c r="J35"/>
  <c r="J31"/>
  <c r="J30"/>
  <c r="J29"/>
  <c r="J26"/>
  <c r="J25"/>
  <c r="J24"/>
  <c r="J23"/>
  <c r="J22"/>
  <c r="J21"/>
  <c r="J20"/>
  <c r="J19"/>
  <c r="J17"/>
  <c r="J14"/>
  <c r="P61"/>
  <c r="P63"/>
  <c r="P73"/>
  <c r="J53" i="3" l="1"/>
  <c r="J12" i="2"/>
  <c r="J77"/>
  <c r="J17" i="3"/>
  <c r="J27"/>
  <c r="J11"/>
  <c r="J54" i="2"/>
  <c r="J28"/>
  <c r="J18"/>
  <c r="C26"/>
  <c r="C24"/>
  <c r="C23"/>
  <c r="C20"/>
  <c r="C19"/>
  <c r="I80"/>
  <c r="I54"/>
  <c r="I38"/>
  <c r="I28"/>
  <c r="I18"/>
  <c r="I13"/>
  <c r="I12" s="1"/>
  <c r="J84" i="3" l="1"/>
  <c r="I85" i="2"/>
  <c r="J85"/>
  <c r="C18"/>
  <c r="H81"/>
  <c r="H59"/>
  <c r="H55"/>
  <c r="H37"/>
  <c r="H35"/>
  <c r="H33"/>
  <c r="H31"/>
  <c r="H30"/>
  <c r="H29"/>
  <c r="H26"/>
  <c r="H25"/>
  <c r="H24"/>
  <c r="H23"/>
  <c r="H22"/>
  <c r="H21"/>
  <c r="H20"/>
  <c r="H19"/>
  <c r="H17"/>
  <c r="H13"/>
  <c r="H14"/>
  <c r="G16" i="3"/>
  <c r="C28" i="2"/>
  <c r="P54" i="3" l="1"/>
  <c r="P59" i="2"/>
  <c r="P58" i="3" s="1"/>
  <c r="P80"/>
  <c r="H12" i="2"/>
  <c r="P19" i="3"/>
  <c r="P18"/>
  <c r="H16"/>
  <c r="F16" l="1"/>
  <c r="F69" i="2" l="1"/>
  <c r="P69" s="1"/>
  <c r="E16" i="3" l="1"/>
  <c r="E72" i="2"/>
  <c r="D14" i="3"/>
  <c r="D13"/>
  <c r="P16"/>
  <c r="E13" i="2"/>
  <c r="P12" i="3" l="1"/>
  <c r="E12"/>
  <c r="F12"/>
  <c r="G12"/>
  <c r="H12"/>
  <c r="I12"/>
  <c r="L12"/>
  <c r="M12"/>
  <c r="N12"/>
  <c r="O12"/>
  <c r="E13"/>
  <c r="F13"/>
  <c r="G13"/>
  <c r="H13"/>
  <c r="I13"/>
  <c r="K13"/>
  <c r="L13"/>
  <c r="M13"/>
  <c r="N13"/>
  <c r="O13"/>
  <c r="E14"/>
  <c r="F14"/>
  <c r="G14"/>
  <c r="H14"/>
  <c r="I14"/>
  <c r="K14"/>
  <c r="L14"/>
  <c r="M14"/>
  <c r="N14"/>
  <c r="O14"/>
  <c r="E15"/>
  <c r="F15"/>
  <c r="G15"/>
  <c r="H15"/>
  <c r="I15"/>
  <c r="K15"/>
  <c r="L15"/>
  <c r="M15"/>
  <c r="N15"/>
  <c r="O15"/>
  <c r="E18"/>
  <c r="F18"/>
  <c r="G18"/>
  <c r="H18"/>
  <c r="I18"/>
  <c r="K18"/>
  <c r="L18"/>
  <c r="M18"/>
  <c r="N18"/>
  <c r="O18"/>
  <c r="E19"/>
  <c r="F19"/>
  <c r="G19"/>
  <c r="H19"/>
  <c r="I19"/>
  <c r="K19"/>
  <c r="L19"/>
  <c r="M19"/>
  <c r="N19"/>
  <c r="O19"/>
  <c r="E20"/>
  <c r="F20"/>
  <c r="G20"/>
  <c r="H20"/>
  <c r="I20"/>
  <c r="K20"/>
  <c r="L20"/>
  <c r="M20"/>
  <c r="N20"/>
  <c r="O20"/>
  <c r="E21"/>
  <c r="F21"/>
  <c r="G21"/>
  <c r="H21"/>
  <c r="I21"/>
  <c r="K21"/>
  <c r="L21"/>
  <c r="M21"/>
  <c r="N21"/>
  <c r="O21"/>
  <c r="E22"/>
  <c r="F22"/>
  <c r="G22"/>
  <c r="H22"/>
  <c r="I22"/>
  <c r="K22"/>
  <c r="L22"/>
  <c r="M22"/>
  <c r="N22"/>
  <c r="O22"/>
  <c r="E23"/>
  <c r="F23"/>
  <c r="G23"/>
  <c r="H23"/>
  <c r="I23"/>
  <c r="K23"/>
  <c r="L23"/>
  <c r="M23"/>
  <c r="N23"/>
  <c r="O23"/>
  <c r="E24"/>
  <c r="F24"/>
  <c r="G24"/>
  <c r="H24"/>
  <c r="I24"/>
  <c r="K24"/>
  <c r="L24"/>
  <c r="M24"/>
  <c r="N24"/>
  <c r="O24"/>
  <c r="E25"/>
  <c r="F25"/>
  <c r="G25"/>
  <c r="H25"/>
  <c r="I25"/>
  <c r="K25"/>
  <c r="L25"/>
  <c r="M25"/>
  <c r="N25"/>
  <c r="O25"/>
  <c r="E26"/>
  <c r="F26"/>
  <c r="G26"/>
  <c r="H26"/>
  <c r="I26"/>
  <c r="K26"/>
  <c r="L26"/>
  <c r="M26"/>
  <c r="N26"/>
  <c r="O26"/>
  <c r="E28"/>
  <c r="F28"/>
  <c r="G28"/>
  <c r="H28"/>
  <c r="I28"/>
  <c r="K28"/>
  <c r="L28"/>
  <c r="M28"/>
  <c r="N28"/>
  <c r="O28"/>
  <c r="E29"/>
  <c r="F29"/>
  <c r="G29"/>
  <c r="H29"/>
  <c r="I29"/>
  <c r="K29"/>
  <c r="L29"/>
  <c r="M29"/>
  <c r="N29"/>
  <c r="O29"/>
  <c r="E30"/>
  <c r="F30"/>
  <c r="G30"/>
  <c r="H30"/>
  <c r="I30"/>
  <c r="K30"/>
  <c r="L30"/>
  <c r="M30"/>
  <c r="N30"/>
  <c r="O30"/>
  <c r="E31"/>
  <c r="F31"/>
  <c r="G31"/>
  <c r="H31"/>
  <c r="I31"/>
  <c r="K31"/>
  <c r="L31"/>
  <c r="M31"/>
  <c r="N31"/>
  <c r="O31"/>
  <c r="E32"/>
  <c r="F32"/>
  <c r="G32"/>
  <c r="H32"/>
  <c r="I32"/>
  <c r="K32"/>
  <c r="L32"/>
  <c r="M32"/>
  <c r="N32"/>
  <c r="O32"/>
  <c r="E33"/>
  <c r="F33"/>
  <c r="G33"/>
  <c r="H33"/>
  <c r="I33"/>
  <c r="K33"/>
  <c r="L33"/>
  <c r="M33"/>
  <c r="N33"/>
  <c r="O33"/>
  <c r="E34"/>
  <c r="F34"/>
  <c r="G34"/>
  <c r="H34"/>
  <c r="I34"/>
  <c r="K34"/>
  <c r="L34"/>
  <c r="M34"/>
  <c r="N34"/>
  <c r="O34"/>
  <c r="E35"/>
  <c r="F35"/>
  <c r="G35"/>
  <c r="H35"/>
  <c r="I35"/>
  <c r="K35"/>
  <c r="L35"/>
  <c r="M35"/>
  <c r="N35"/>
  <c r="O35"/>
  <c r="E36"/>
  <c r="F36"/>
  <c r="G36"/>
  <c r="H36"/>
  <c r="I36"/>
  <c r="K36"/>
  <c r="L36"/>
  <c r="M36"/>
  <c r="N36"/>
  <c r="O36"/>
  <c r="E38"/>
  <c r="F38"/>
  <c r="G38"/>
  <c r="H38"/>
  <c r="I38"/>
  <c r="K38"/>
  <c r="L38"/>
  <c r="M38"/>
  <c r="N38"/>
  <c r="O38"/>
  <c r="E39"/>
  <c r="F39"/>
  <c r="G39"/>
  <c r="H39"/>
  <c r="I39"/>
  <c r="K39"/>
  <c r="L39"/>
  <c r="M39"/>
  <c r="N39"/>
  <c r="O39"/>
  <c r="E40"/>
  <c r="F40"/>
  <c r="G40"/>
  <c r="H40"/>
  <c r="I40"/>
  <c r="K40"/>
  <c r="L40"/>
  <c r="M40"/>
  <c r="N40"/>
  <c r="O40"/>
  <c r="E41"/>
  <c r="F41"/>
  <c r="G41"/>
  <c r="H41"/>
  <c r="I41"/>
  <c r="K41"/>
  <c r="L41"/>
  <c r="M41"/>
  <c r="N41"/>
  <c r="O41"/>
  <c r="E42"/>
  <c r="F42"/>
  <c r="G42"/>
  <c r="H42"/>
  <c r="I42"/>
  <c r="K42"/>
  <c r="L42"/>
  <c r="M42"/>
  <c r="N42"/>
  <c r="O42"/>
  <c r="E43"/>
  <c r="F43"/>
  <c r="G43"/>
  <c r="H43"/>
  <c r="I43"/>
  <c r="K43"/>
  <c r="L43"/>
  <c r="M43"/>
  <c r="N43"/>
  <c r="O43"/>
  <c r="E44"/>
  <c r="F44"/>
  <c r="G44"/>
  <c r="H44"/>
  <c r="I44"/>
  <c r="K44"/>
  <c r="L44"/>
  <c r="M44"/>
  <c r="N44"/>
  <c r="O44"/>
  <c r="E45"/>
  <c r="F45"/>
  <c r="G45"/>
  <c r="H45"/>
  <c r="I45"/>
  <c r="K45"/>
  <c r="L45"/>
  <c r="M45"/>
  <c r="N45"/>
  <c r="O45"/>
  <c r="E46"/>
  <c r="F46"/>
  <c r="G46"/>
  <c r="H46"/>
  <c r="I46"/>
  <c r="L46"/>
  <c r="M46"/>
  <c r="N46"/>
  <c r="O46"/>
  <c r="E47"/>
  <c r="F47"/>
  <c r="G47"/>
  <c r="H47"/>
  <c r="I47"/>
  <c r="K47"/>
  <c r="L47"/>
  <c r="M47"/>
  <c r="N47"/>
  <c r="O47"/>
  <c r="E48"/>
  <c r="F48"/>
  <c r="G48"/>
  <c r="H48"/>
  <c r="I48"/>
  <c r="K48"/>
  <c r="L48"/>
  <c r="M48"/>
  <c r="N48"/>
  <c r="O48"/>
  <c r="E49"/>
  <c r="F49"/>
  <c r="G49"/>
  <c r="H49"/>
  <c r="I49"/>
  <c r="K49"/>
  <c r="L49"/>
  <c r="M49"/>
  <c r="N49"/>
  <c r="O49"/>
  <c r="E50"/>
  <c r="F50"/>
  <c r="G50"/>
  <c r="H50"/>
  <c r="I50"/>
  <c r="K50"/>
  <c r="L50"/>
  <c r="M50"/>
  <c r="N50"/>
  <c r="O50"/>
  <c r="E51"/>
  <c r="F51"/>
  <c r="G51"/>
  <c r="H51"/>
  <c r="I51"/>
  <c r="K51"/>
  <c r="L51"/>
  <c r="M51"/>
  <c r="N51"/>
  <c r="O51"/>
  <c r="E52"/>
  <c r="F52"/>
  <c r="G52"/>
  <c r="H52"/>
  <c r="I52"/>
  <c r="K52"/>
  <c r="L52"/>
  <c r="M52"/>
  <c r="N52"/>
  <c r="O52"/>
  <c r="E54"/>
  <c r="F54"/>
  <c r="G54"/>
  <c r="H54"/>
  <c r="I54"/>
  <c r="K54"/>
  <c r="L54"/>
  <c r="M54"/>
  <c r="N54"/>
  <c r="O54"/>
  <c r="E55"/>
  <c r="F55"/>
  <c r="G55"/>
  <c r="H55"/>
  <c r="I55"/>
  <c r="K55"/>
  <c r="L55"/>
  <c r="M55"/>
  <c r="N55"/>
  <c r="O55"/>
  <c r="E56"/>
  <c r="F56"/>
  <c r="G56"/>
  <c r="H56"/>
  <c r="I56"/>
  <c r="K56"/>
  <c r="L56"/>
  <c r="M56"/>
  <c r="N56"/>
  <c r="O56"/>
  <c r="E57"/>
  <c r="F57"/>
  <c r="G57"/>
  <c r="H57"/>
  <c r="I57"/>
  <c r="K57"/>
  <c r="L57"/>
  <c r="M57"/>
  <c r="N57"/>
  <c r="O57"/>
  <c r="E58"/>
  <c r="F58"/>
  <c r="G58"/>
  <c r="H58"/>
  <c r="I58"/>
  <c r="K58"/>
  <c r="L58"/>
  <c r="M58"/>
  <c r="N58"/>
  <c r="O58"/>
  <c r="E59"/>
  <c r="F59"/>
  <c r="G59"/>
  <c r="H59"/>
  <c r="I59"/>
  <c r="K59"/>
  <c r="L59"/>
  <c r="M59"/>
  <c r="N59"/>
  <c r="O59"/>
  <c r="E60"/>
  <c r="F60"/>
  <c r="G60"/>
  <c r="H60"/>
  <c r="I60"/>
  <c r="K60"/>
  <c r="L60"/>
  <c r="M60"/>
  <c r="N60"/>
  <c r="O60"/>
  <c r="E61"/>
  <c r="F61"/>
  <c r="G61"/>
  <c r="H61"/>
  <c r="I61"/>
  <c r="K61"/>
  <c r="L61"/>
  <c r="M61"/>
  <c r="N61"/>
  <c r="O61"/>
  <c r="E62"/>
  <c r="F62"/>
  <c r="G62"/>
  <c r="H62"/>
  <c r="I62"/>
  <c r="K62"/>
  <c r="L62"/>
  <c r="M62"/>
  <c r="N62"/>
  <c r="O62"/>
  <c r="E64"/>
  <c r="F64"/>
  <c r="G64"/>
  <c r="H64"/>
  <c r="I64"/>
  <c r="K64"/>
  <c r="L64"/>
  <c r="M64"/>
  <c r="N64"/>
  <c r="O64"/>
  <c r="E65"/>
  <c r="F65"/>
  <c r="G65"/>
  <c r="H65"/>
  <c r="I65"/>
  <c r="K65"/>
  <c r="L65"/>
  <c r="M65"/>
  <c r="N65"/>
  <c r="O65"/>
  <c r="E66"/>
  <c r="F66"/>
  <c r="G66"/>
  <c r="H66"/>
  <c r="I66"/>
  <c r="K66"/>
  <c r="L66"/>
  <c r="M66"/>
  <c r="N66"/>
  <c r="O66"/>
  <c r="E67"/>
  <c r="F67"/>
  <c r="G67"/>
  <c r="H67"/>
  <c r="I67"/>
  <c r="K67"/>
  <c r="L67"/>
  <c r="M67"/>
  <c r="N67"/>
  <c r="O67"/>
  <c r="E69"/>
  <c r="F69"/>
  <c r="G69"/>
  <c r="H69"/>
  <c r="I69"/>
  <c r="K69"/>
  <c r="L69"/>
  <c r="M69"/>
  <c r="N69"/>
  <c r="O69"/>
  <c r="E70"/>
  <c r="F70"/>
  <c r="G70"/>
  <c r="H70"/>
  <c r="I70"/>
  <c r="K70"/>
  <c r="L70"/>
  <c r="M70"/>
  <c r="N70"/>
  <c r="O70"/>
  <c r="E72"/>
  <c r="F72"/>
  <c r="G72"/>
  <c r="H72"/>
  <c r="I72"/>
  <c r="K72"/>
  <c r="L72"/>
  <c r="M72"/>
  <c r="N72"/>
  <c r="O72"/>
  <c r="E73"/>
  <c r="F73"/>
  <c r="G73"/>
  <c r="H73"/>
  <c r="I73"/>
  <c r="K73"/>
  <c r="L73"/>
  <c r="M73"/>
  <c r="N73"/>
  <c r="O73"/>
  <c r="E74"/>
  <c r="F74"/>
  <c r="G74"/>
  <c r="H74"/>
  <c r="I74"/>
  <c r="K74"/>
  <c r="L74"/>
  <c r="M74"/>
  <c r="N74"/>
  <c r="O74"/>
  <c r="E77"/>
  <c r="F77"/>
  <c r="G77"/>
  <c r="H77"/>
  <c r="K77"/>
  <c r="L77"/>
  <c r="M77"/>
  <c r="N77"/>
  <c r="O77"/>
  <c r="E78"/>
  <c r="F78"/>
  <c r="G78"/>
  <c r="H78"/>
  <c r="I78"/>
  <c r="K78"/>
  <c r="L78"/>
  <c r="M78"/>
  <c r="N78"/>
  <c r="O78"/>
  <c r="E80"/>
  <c r="F80"/>
  <c r="G80"/>
  <c r="H80"/>
  <c r="I80"/>
  <c r="K80"/>
  <c r="L80"/>
  <c r="M80"/>
  <c r="N80"/>
  <c r="O80"/>
  <c r="E81"/>
  <c r="F81"/>
  <c r="G81"/>
  <c r="H81"/>
  <c r="I81"/>
  <c r="K81"/>
  <c r="L81"/>
  <c r="M81"/>
  <c r="N81"/>
  <c r="O81"/>
  <c r="E82"/>
  <c r="F82"/>
  <c r="G82"/>
  <c r="H82"/>
  <c r="I82"/>
  <c r="K82"/>
  <c r="L82"/>
  <c r="M82"/>
  <c r="N82"/>
  <c r="O82"/>
  <c r="E83"/>
  <c r="F83"/>
  <c r="G83"/>
  <c r="H83"/>
  <c r="I83"/>
  <c r="K83"/>
  <c r="L83"/>
  <c r="M83"/>
  <c r="N83"/>
  <c r="O83"/>
  <c r="P13"/>
  <c r="P14"/>
  <c r="P15"/>
  <c r="P20"/>
  <c r="P21"/>
  <c r="P22"/>
  <c r="P23"/>
  <c r="P24"/>
  <c r="P25"/>
  <c r="P29"/>
  <c r="P30"/>
  <c r="P31"/>
  <c r="P32"/>
  <c r="P33"/>
  <c r="P34"/>
  <c r="P35"/>
  <c r="P36"/>
  <c r="P38"/>
  <c r="P39"/>
  <c r="P40"/>
  <c r="P41"/>
  <c r="P42"/>
  <c r="P43"/>
  <c r="P44"/>
  <c r="P45"/>
  <c r="P47"/>
  <c r="P48"/>
  <c r="P49"/>
  <c r="P50"/>
  <c r="P51"/>
  <c r="P52"/>
  <c r="P56"/>
  <c r="P57"/>
  <c r="P59"/>
  <c r="P60"/>
  <c r="P61"/>
  <c r="P62"/>
  <c r="P64"/>
  <c r="P65"/>
  <c r="P66"/>
  <c r="P67"/>
  <c r="P69"/>
  <c r="P70"/>
  <c r="P73"/>
  <c r="P74"/>
  <c r="P77"/>
  <c r="P78"/>
  <c r="P81"/>
  <c r="P82"/>
  <c r="P83"/>
  <c r="B85" i="2"/>
  <c r="D83" i="3"/>
  <c r="D81"/>
  <c r="D82"/>
  <c r="D80"/>
  <c r="D78"/>
  <c r="D77"/>
  <c r="D73"/>
  <c r="D74"/>
  <c r="D72"/>
  <c r="D70"/>
  <c r="D69"/>
  <c r="D65"/>
  <c r="D66"/>
  <c r="D67"/>
  <c r="D64"/>
  <c r="D55"/>
  <c r="D56"/>
  <c r="D57"/>
  <c r="D58"/>
  <c r="D59"/>
  <c r="D60"/>
  <c r="D61"/>
  <c r="D62"/>
  <c r="D54"/>
  <c r="D39"/>
  <c r="D40"/>
  <c r="D41"/>
  <c r="D42"/>
  <c r="D43"/>
  <c r="D44"/>
  <c r="D45"/>
  <c r="D46"/>
  <c r="D47"/>
  <c r="D48"/>
  <c r="D49"/>
  <c r="D50"/>
  <c r="D51"/>
  <c r="D52"/>
  <c r="D38"/>
  <c r="D29"/>
  <c r="D30"/>
  <c r="D31"/>
  <c r="D32"/>
  <c r="D33"/>
  <c r="D34"/>
  <c r="D35"/>
  <c r="D36"/>
  <c r="D28"/>
  <c r="D19"/>
  <c r="D20"/>
  <c r="D21"/>
  <c r="D22"/>
  <c r="D23"/>
  <c r="D24"/>
  <c r="D25"/>
  <c r="D26"/>
  <c r="D18"/>
  <c r="D15"/>
  <c r="D12"/>
  <c r="D54" i="2"/>
  <c r="D18"/>
  <c r="K11" i="3" l="1"/>
  <c r="D27"/>
  <c r="H11"/>
  <c r="H17"/>
  <c r="P11"/>
  <c r="P26"/>
  <c r="P17" s="1"/>
  <c r="P76"/>
  <c r="P37"/>
  <c r="P53"/>
  <c r="P79"/>
  <c r="L79"/>
  <c r="H79"/>
  <c r="L76"/>
  <c r="H76"/>
  <c r="P72"/>
  <c r="P71" s="1"/>
  <c r="L71"/>
  <c r="H71"/>
  <c r="L53"/>
  <c r="H53"/>
  <c r="L37"/>
  <c r="H37"/>
  <c r="P28"/>
  <c r="P27" s="1"/>
  <c r="L27"/>
  <c r="H27"/>
  <c r="L17"/>
  <c r="L11"/>
  <c r="M79"/>
  <c r="I79"/>
  <c r="E79"/>
  <c r="M76"/>
  <c r="I76"/>
  <c r="E76"/>
  <c r="M71"/>
  <c r="I71"/>
  <c r="E71"/>
  <c r="M53"/>
  <c r="I53"/>
  <c r="E53"/>
  <c r="M37"/>
  <c r="I37"/>
  <c r="E37"/>
  <c r="M27"/>
  <c r="I27"/>
  <c r="E27"/>
  <c r="M17"/>
  <c r="I17"/>
  <c r="E17"/>
  <c r="M11"/>
  <c r="I11"/>
  <c r="E11"/>
  <c r="N79"/>
  <c r="F79"/>
  <c r="N76"/>
  <c r="F76"/>
  <c r="N71"/>
  <c r="F71"/>
  <c r="N53"/>
  <c r="F53"/>
  <c r="N37"/>
  <c r="F37"/>
  <c r="N27"/>
  <c r="F27"/>
  <c r="N17"/>
  <c r="F17"/>
  <c r="N11"/>
  <c r="F11"/>
  <c r="O79"/>
  <c r="K79"/>
  <c r="G79"/>
  <c r="O76"/>
  <c r="K76"/>
  <c r="G76"/>
  <c r="O71"/>
  <c r="K71"/>
  <c r="G71"/>
  <c r="O53"/>
  <c r="K53"/>
  <c r="G53"/>
  <c r="O37"/>
  <c r="K37"/>
  <c r="G37"/>
  <c r="O27"/>
  <c r="K27"/>
  <c r="G27"/>
  <c r="O17"/>
  <c r="K17"/>
  <c r="G17"/>
  <c r="O11"/>
  <c r="G11"/>
  <c r="M80" i="2"/>
  <c r="M77"/>
  <c r="M72"/>
  <c r="M54"/>
  <c r="M38"/>
  <c r="M28"/>
  <c r="M18"/>
  <c r="M12"/>
  <c r="I84" i="3" l="1"/>
  <c r="H84"/>
  <c r="G84"/>
  <c r="F84"/>
  <c r="K80" i="2"/>
  <c r="K54"/>
  <c r="K38"/>
  <c r="K28"/>
  <c r="C85" l="1"/>
  <c r="H28" l="1"/>
  <c r="D79" i="3"/>
  <c r="D76"/>
  <c r="D71"/>
  <c r="D53"/>
  <c r="D37"/>
  <c r="D17"/>
  <c r="D11"/>
  <c r="E84" l="1"/>
  <c r="M84"/>
  <c r="D84"/>
  <c r="L84"/>
  <c r="O84"/>
  <c r="N84"/>
  <c r="O80" i="2" l="1"/>
  <c r="N80"/>
  <c r="L80"/>
  <c r="P80" s="1"/>
  <c r="H80"/>
  <c r="G80"/>
  <c r="F80"/>
  <c r="E80"/>
  <c r="D80"/>
  <c r="O77"/>
  <c r="N77"/>
  <c r="L77"/>
  <c r="G77"/>
  <c r="F77"/>
  <c r="E77"/>
  <c r="D77"/>
  <c r="O72"/>
  <c r="N72"/>
  <c r="L72"/>
  <c r="H72"/>
  <c r="G72"/>
  <c r="F72"/>
  <c r="D72"/>
  <c r="O54"/>
  <c r="N54"/>
  <c r="L54"/>
  <c r="P54" s="1"/>
  <c r="H54"/>
  <c r="G54"/>
  <c r="F54"/>
  <c r="E54"/>
  <c r="O38"/>
  <c r="N38"/>
  <c r="L38"/>
  <c r="P38" s="1"/>
  <c r="G38"/>
  <c r="F38"/>
  <c r="E38"/>
  <c r="D38"/>
  <c r="O28"/>
  <c r="N28"/>
  <c r="L28"/>
  <c r="P28" s="1"/>
  <c r="G28"/>
  <c r="F28"/>
  <c r="E28"/>
  <c r="D28"/>
  <c r="O18"/>
  <c r="N18"/>
  <c r="L18"/>
  <c r="P18" s="1"/>
  <c r="H18"/>
  <c r="G18"/>
  <c r="F18"/>
  <c r="E18"/>
  <c r="O12"/>
  <c r="N12"/>
  <c r="G12"/>
  <c r="F12"/>
  <c r="E12"/>
  <c r="D12"/>
  <c r="P77" l="1"/>
  <c r="P72"/>
  <c r="G85"/>
  <c r="H85"/>
  <c r="Q96" i="3" s="1"/>
  <c r="D85" i="2"/>
  <c r="F85"/>
  <c r="N85"/>
  <c r="O85"/>
  <c r="E85"/>
  <c r="M85"/>
  <c r="L12"/>
  <c r="P12" l="1"/>
  <c r="P85" s="1"/>
  <c r="P47"/>
  <c r="P46" i="3" s="1"/>
  <c r="P84" s="1"/>
  <c r="K46"/>
  <c r="K84" s="1"/>
  <c r="P64" i="2" l="1"/>
  <c r="K64"/>
  <c r="K85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<sst xmlns="http://schemas.openxmlformats.org/spreadsheetml/2006/main" count="205" uniqueCount="108">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</sst>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43" fontId="0" fillId="0" borderId="0" xfId="0" applyNumberFormat="1" applyBorder="1" applyAlignment="1"/>
    <xf numFmtId="0" fontId="9" fillId="0" borderId="0" xfId="0" applyFont="1" applyAlignment="1"/>
    <xf numFmtId="43" fontId="13" fillId="0" borderId="0" xfId="0" applyNumberFormat="1" applyFont="1" applyBorder="1" applyAlignment="1"/>
    <xf numFmtId="0" fontId="0" fillId="0" borderId="0" xfId="0" applyAlignment="1"/>
    <xf numFmtId="168" fontId="0" fillId="0" borderId="0" xfId="0" applyNumberFormat="1" applyFont="1"/>
    <xf numFmtId="168" fontId="0" fillId="0" borderId="0" xfId="0" applyNumberFormat="1" applyFill="1"/>
    <xf numFmtId="168" fontId="3" fillId="0" borderId="0" xfId="0" applyNumberFormat="1" applyFont="1" applyFill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9540/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guero/AppData/Local/Temp/pid-5780/2023%2009%2014%20Reportes%20Cierre%20D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 refreshError="1">
        <row r="105">
          <cell r="C105">
            <v>8575661.6899999995</v>
          </cell>
        </row>
      </sheetData>
      <sheetData sheetId="1" refreshError="1"/>
      <sheetData sheetId="2" refreshError="1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94"/>
  <sheetViews>
    <sheetView topLeftCell="A40" workbookViewId="0">
      <pane xSplit="1" topLeftCell="G1" activePane="topRight" state="frozen"/>
      <selection pane="topRight" sqref="A1:P96"/>
    </sheetView>
  </sheetViews>
  <sheetFormatPr baseColWidth="10" defaultColWidth="11.42578125" defaultRowHeight="15"/>
  <cols>
    <col min="1" max="1" width="70" customWidth="1"/>
    <col min="2" max="2" width="13.7109375" style="11" customWidth="1"/>
    <col min="3" max="3" width="14.28515625" customWidth="1"/>
    <col min="4" max="4" width="12.7109375" customWidth="1"/>
    <col min="5" max="5" width="12.42578125" customWidth="1"/>
    <col min="6" max="6" width="13" customWidth="1"/>
    <col min="7" max="10" width="12.42578125" customWidth="1"/>
    <col min="11" max="12" width="12.28515625" customWidth="1"/>
    <col min="13" max="13" width="13.28515625" hidden="1" customWidth="1"/>
    <col min="14" max="14" width="10.7109375" hidden="1" customWidth="1"/>
    <col min="15" max="15" width="0.28515625" hidden="1" customWidth="1"/>
    <col min="16" max="16" width="13.8554687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>
      <c r="A3" s="46" t="s">
        <v>94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9" ht="21" customHeight="1">
      <c r="A4" s="48" t="s">
        <v>93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ht="15.75">
      <c r="A5" s="55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.75" customHeight="1">
      <c r="A6" s="57" t="s">
        <v>90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9" ht="15" customHeight="1">
      <c r="A7" s="42" t="s">
        <v>76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>
      <c r="F8" s="15"/>
    </row>
    <row r="9" spans="1:19" ht="25.5" customHeight="1">
      <c r="A9" s="50" t="s">
        <v>66</v>
      </c>
      <c r="B9" s="51" t="s">
        <v>92</v>
      </c>
      <c r="C9" s="53" t="s">
        <v>91</v>
      </c>
      <c r="D9" s="43" t="s">
        <v>103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9">
      <c r="A10" s="50"/>
      <c r="B10" s="52"/>
      <c r="C10" s="54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92455997.319999993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ref="P12" si="1">+D12+E12+F12+G12+H12+I12+J12+K12+L12</f>
        <v>800335481.86999989</v>
      </c>
    </row>
    <row r="13" spans="1:19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>
        <v>79305297.719999999</v>
      </c>
      <c r="M13" s="11"/>
      <c r="N13" s="11"/>
      <c r="O13" s="11"/>
      <c r="P13" s="11">
        <f>+D13+E13+F13+G13+H13+I13+J13+K13+L13+M13+N13</f>
        <v>643721509.97000003</v>
      </c>
      <c r="S13" s="26"/>
    </row>
    <row r="14" spans="1:19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>
        <v>3880500.35</v>
      </c>
      <c r="M14" s="11"/>
      <c r="N14" s="11"/>
      <c r="O14" s="11"/>
      <c r="P14" s="11">
        <f t="shared" ref="P14:P16" si="2">+D14+E14+F14+G14+H14+I14+J14+K14+L14+M14+N14</f>
        <v>82495534.63000001</v>
      </c>
    </row>
    <row r="15" spans="1:19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>
        <v>0</v>
      </c>
      <c r="M15" s="11"/>
      <c r="N15" s="11"/>
      <c r="O15" s="11"/>
      <c r="P15" s="11">
        <f t="shared" si="2"/>
        <v>0</v>
      </c>
      <c r="Q15" s="5"/>
    </row>
    <row r="16" spans="1:19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>
        <v>0</v>
      </c>
      <c r="M16" s="11"/>
      <c r="N16" s="11"/>
      <c r="O16" s="11"/>
      <c r="P16" s="11">
        <f t="shared" si="2"/>
        <v>0</v>
      </c>
    </row>
    <row r="17" spans="1:18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>
        <v>9270199.25</v>
      </c>
      <c r="M17" s="11"/>
      <c r="N17" s="11"/>
      <c r="O17" s="11"/>
      <c r="P17" s="11">
        <f>+D17+E17+F17+G17+H17+I17+J17+K17+L17+M17+N17</f>
        <v>74118437.269999996</v>
      </c>
    </row>
    <row r="18" spans="1:18" s="7" customFormat="1">
      <c r="A18" s="3" t="s">
        <v>7</v>
      </c>
      <c r="B18" s="10">
        <v>127490000</v>
      </c>
      <c r="C18" s="10">
        <f>+C19+C20+C21+C22+C23+C24+C25+C26</f>
        <v>230295397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3"/>
        <v>44889185.120000005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>+D18+E18+F18+G18+H18+I18+J18+K18+L18+M18+N18</f>
        <v>401832381.15999997</v>
      </c>
      <c r="R18" s="10"/>
    </row>
    <row r="19" spans="1:18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>
        <v>1059024.6200000001</v>
      </c>
      <c r="M19" s="11"/>
      <c r="N19" s="11"/>
      <c r="O19" s="11"/>
      <c r="P19" s="39">
        <f t="shared" ref="P19:P25" si="4">+D19+E19+F19+G19+H19+I19+J19+K19+L19</f>
        <v>11788217.900000002</v>
      </c>
      <c r="Q19" s="6"/>
    </row>
    <row r="20" spans="1:18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>
        <v>4729561.01</v>
      </c>
      <c r="M20" s="11"/>
      <c r="N20" s="11"/>
      <c r="O20" s="11"/>
      <c r="P20" s="39">
        <f t="shared" si="4"/>
        <v>33732105.659999996</v>
      </c>
      <c r="Q20" s="6"/>
    </row>
    <row r="21" spans="1:18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>
        <v>14041350</v>
      </c>
      <c r="M21" s="11"/>
      <c r="N21" s="11"/>
      <c r="O21" s="11"/>
      <c r="P21" s="39">
        <f t="shared" si="4"/>
        <v>95807521.859999999</v>
      </c>
      <c r="Q21" s="6"/>
      <c r="R21" s="11"/>
    </row>
    <row r="22" spans="1:18">
      <c r="A22" s="4" t="s">
        <v>11</v>
      </c>
      <c r="B22" s="11">
        <v>50160000</v>
      </c>
      <c r="C22" s="40">
        <f>50160000+35000000+1300000+40000000</f>
        <v>126460000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>
        <v>18191979.600000001</v>
      </c>
      <c r="M22" s="11"/>
      <c r="N22" s="11"/>
      <c r="O22" s="11"/>
      <c r="P22" s="39">
        <f t="shared" si="4"/>
        <v>211579865.87999997</v>
      </c>
      <c r="Q22" s="6"/>
    </row>
    <row r="23" spans="1:18">
      <c r="A23" s="4" t="s">
        <v>12</v>
      </c>
      <c r="B23" s="11">
        <v>1740000</v>
      </c>
      <c r="C23" s="40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11">
        <v>745666.09</v>
      </c>
      <c r="M23" s="11"/>
      <c r="N23" s="11"/>
      <c r="O23" s="11"/>
      <c r="P23" s="39">
        <f t="shared" si="4"/>
        <v>5839033.8200000003</v>
      </c>
      <c r="Q23" s="6"/>
    </row>
    <row r="24" spans="1:18">
      <c r="A24" s="4" t="s">
        <v>13</v>
      </c>
      <c r="B24" s="11">
        <v>7920000</v>
      </c>
      <c r="C24" s="40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>
        <v>1698222.57</v>
      </c>
      <c r="M24" s="11"/>
      <c r="N24" s="11"/>
      <c r="O24" s="11"/>
      <c r="P24" s="39">
        <f t="shared" si="4"/>
        <v>11210507.15</v>
      </c>
      <c r="Q24" s="6"/>
    </row>
    <row r="25" spans="1:18">
      <c r="A25" s="4" t="s">
        <v>14</v>
      </c>
      <c r="B25" s="11">
        <v>10980000</v>
      </c>
      <c r="C25" s="40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>
        <v>1551850.55</v>
      </c>
      <c r="M25" s="11"/>
      <c r="N25" s="11"/>
      <c r="O25" s="11"/>
      <c r="P25" s="39">
        <f t="shared" si="4"/>
        <v>5744470.8099999996</v>
      </c>
      <c r="Q25" s="6"/>
    </row>
    <row r="26" spans="1:18">
      <c r="A26" s="4" t="s">
        <v>15</v>
      </c>
      <c r="B26" s="11">
        <v>11940000</v>
      </c>
      <c r="C26" s="40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>
        <v>2871530.68</v>
      </c>
      <c r="M26" s="11"/>
      <c r="N26" s="11"/>
      <c r="O26" s="11"/>
      <c r="P26" s="39">
        <f>+D26+E26+F26+G26+H26+I26+J26+K26+L26</f>
        <v>26130658.079999998</v>
      </c>
      <c r="Q26" s="6"/>
    </row>
    <row r="27" spans="1:18">
      <c r="A27" s="4" t="s">
        <v>16</v>
      </c>
      <c r="B27" s="11">
        <v>0</v>
      </c>
      <c r="C27" s="40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>
        <v>0</v>
      </c>
      <c r="M27" s="11"/>
      <c r="N27" s="11"/>
      <c r="O27" s="11"/>
      <c r="P27" s="10">
        <f t="shared" ref="P27:P41" si="5">+D27+E27+F27+G27+H27+I27+J27+K27</f>
        <v>0</v>
      </c>
    </row>
    <row r="28" spans="1:18" s="7" customFormat="1">
      <c r="A28" s="3" t="s">
        <v>17</v>
      </c>
      <c r="B28" s="10">
        <v>229055976</v>
      </c>
      <c r="C28" s="41">
        <f>SUM(C29:C37)</f>
        <v>1005055976</v>
      </c>
      <c r="D28" s="10">
        <f>SUM(D29:D37)</f>
        <v>67104921.07</v>
      </c>
      <c r="E28" s="10">
        <f t="shared" ref="E28:O28" si="6">SUM(E29:E37)</f>
        <v>79200799.129999995</v>
      </c>
      <c r="F28" s="10">
        <f t="shared" si="6"/>
        <v>43019633.110000007</v>
      </c>
      <c r="G28" s="10">
        <f t="shared" si="6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6"/>
        <v>67046771.640000001</v>
      </c>
      <c r="L28" s="10">
        <f t="shared" si="6"/>
        <v>244378710.75999999</v>
      </c>
      <c r="M28" s="10">
        <f t="shared" si="6"/>
        <v>0</v>
      </c>
      <c r="N28" s="10">
        <f t="shared" si="6"/>
        <v>0</v>
      </c>
      <c r="O28" s="10">
        <f t="shared" si="6"/>
        <v>0</v>
      </c>
      <c r="P28" s="10">
        <f t="shared" ref="P28" si="7">+D28+E28+F28+G28+H28+I28+J28+K28+L28</f>
        <v>949257067.57000005</v>
      </c>
    </row>
    <row r="29" spans="1:18">
      <c r="A29" s="4" t="s">
        <v>18</v>
      </c>
      <c r="B29" s="11">
        <v>180180000</v>
      </c>
      <c r="C29" s="40">
        <f>180180000+56000000+92000000+250000000+56000000+50000000+225000000</f>
        <v>909180000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>
        <v>236805020.81</v>
      </c>
      <c r="M29" s="11"/>
      <c r="N29" s="11"/>
      <c r="O29" s="11"/>
      <c r="P29" s="39">
        <f>+D29+E29+F29+G29+H29+I29+J29+K29+L29</f>
        <v>891501252.00999999</v>
      </c>
    </row>
    <row r="30" spans="1:18">
      <c r="A30" s="4" t="s">
        <v>19</v>
      </c>
      <c r="B30" s="11">
        <v>4200000</v>
      </c>
      <c r="C30" s="40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>
        <v>676688.64</v>
      </c>
      <c r="M30" s="11"/>
      <c r="N30" s="11"/>
      <c r="O30" s="11"/>
      <c r="P30" s="39">
        <f>+D30+E30+F30+G30+H30+I30+J30+K30+L30</f>
        <v>10750733.010000002</v>
      </c>
    </row>
    <row r="31" spans="1:18">
      <c r="A31" s="4" t="s">
        <v>20</v>
      </c>
      <c r="B31" s="11">
        <v>2472000</v>
      </c>
      <c r="C31" s="40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>
        <v>747889.25</v>
      </c>
      <c r="M31" s="11"/>
      <c r="N31" s="11"/>
      <c r="O31" s="11"/>
      <c r="P31" s="39">
        <f>+D31+E31+F31+G31+H31+I31+J31+K31+L31</f>
        <v>1575437.56</v>
      </c>
    </row>
    <row r="32" spans="1:18">
      <c r="A32" s="4" t="s">
        <v>21</v>
      </c>
      <c r="B32" s="11">
        <v>300000</v>
      </c>
      <c r="C32" s="40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>
        <v>0</v>
      </c>
      <c r="M32" s="11"/>
      <c r="N32" s="11"/>
      <c r="O32" s="11"/>
      <c r="P32" s="39">
        <f t="shared" si="5"/>
        <v>0</v>
      </c>
    </row>
    <row r="33" spans="1:16">
      <c r="A33" s="4" t="s">
        <v>22</v>
      </c>
      <c r="B33" s="11">
        <v>12180000</v>
      </c>
      <c r="C33" s="40">
        <f>12180000+7000000+20000000</f>
        <v>39180000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>
        <v>0</v>
      </c>
      <c r="M33" s="11"/>
      <c r="N33" s="11"/>
      <c r="O33" s="11"/>
      <c r="P33" s="39">
        <f>+D33+E33+F33+G33+H33+I33+J33+K33+L33</f>
        <v>13804253.819999998</v>
      </c>
    </row>
    <row r="34" spans="1:16">
      <c r="A34" s="4" t="s">
        <v>23</v>
      </c>
      <c r="B34" s="11">
        <v>0</v>
      </c>
      <c r="C34" s="40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>
        <v>0</v>
      </c>
      <c r="M34" s="11"/>
      <c r="N34" s="11"/>
      <c r="O34" s="11"/>
      <c r="P34" s="39">
        <f t="shared" si="5"/>
        <v>0</v>
      </c>
    </row>
    <row r="35" spans="1:16">
      <c r="A35" s="4" t="s">
        <v>24</v>
      </c>
      <c r="B35" s="11">
        <v>18660000</v>
      </c>
      <c r="C35" s="40">
        <f>18660000+5000000+15000000</f>
        <v>38660000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>
        <v>3938666.16</v>
      </c>
      <c r="M35" s="11"/>
      <c r="N35" s="11"/>
      <c r="O35" s="11"/>
      <c r="P35" s="39">
        <f>+D35+E35+F35+G35+H35+I35+J35+K35+L35</f>
        <v>24522725.080000002</v>
      </c>
    </row>
    <row r="36" spans="1:16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>
        <v>0</v>
      </c>
      <c r="M36" s="11"/>
      <c r="N36" s="11"/>
      <c r="O36" s="11"/>
      <c r="P36" s="39">
        <f t="shared" si="5"/>
        <v>0</v>
      </c>
    </row>
    <row r="37" spans="1:16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>
        <v>2210445.9</v>
      </c>
      <c r="M37" s="11"/>
      <c r="N37" s="11"/>
      <c r="O37" s="11"/>
      <c r="P37" s="39">
        <f>+D37+E37+F37+G37+H37+I37+J37+K37+L37</f>
        <v>7102666.0899999999</v>
      </c>
    </row>
    <row r="38" spans="1:16" s="7" customFormat="1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8">SUM(E39:E46)</f>
        <v>377000</v>
      </c>
      <c r="F38" s="10">
        <f t="shared" si="8"/>
        <v>560000</v>
      </c>
      <c r="G38" s="10">
        <f t="shared" si="8"/>
        <v>0</v>
      </c>
      <c r="H38" s="10">
        <f t="shared" ref="H38" si="9">SUM(H39:H46)</f>
        <v>0</v>
      </c>
      <c r="I38" s="10">
        <f>+I39</f>
        <v>24642</v>
      </c>
      <c r="J38" s="10">
        <f>+J39+J40+J41+J42+J43+J44+J45+J46</f>
        <v>0</v>
      </c>
      <c r="K38" s="10">
        <f t="shared" si="8"/>
        <v>0</v>
      </c>
      <c r="L38" s="10">
        <f t="shared" si="8"/>
        <v>956500</v>
      </c>
      <c r="M38" s="10">
        <f t="shared" si="8"/>
        <v>0</v>
      </c>
      <c r="N38" s="10">
        <f t="shared" si="8"/>
        <v>0</v>
      </c>
      <c r="O38" s="10">
        <f t="shared" si="8"/>
        <v>0</v>
      </c>
      <c r="P38" s="10">
        <f>+D38+E38+F38+G38+H38+I38+J38+K38+L38</f>
        <v>1918142</v>
      </c>
    </row>
    <row r="39" spans="1:16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>
        <v>956500</v>
      </c>
      <c r="M39" s="11"/>
      <c r="N39" s="11"/>
      <c r="O39" s="11"/>
      <c r="P39" s="39">
        <f>+D39+E39+F39+G39+H39+I39+J39+K39+L39</f>
        <v>1918142</v>
      </c>
    </row>
    <row r="40" spans="1:16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39">
        <f t="shared" si="5"/>
        <v>0</v>
      </c>
    </row>
    <row r="41" spans="1:16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39">
        <f t="shared" si="5"/>
        <v>0</v>
      </c>
    </row>
    <row r="42" spans="1:16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39">
        <f t="shared" ref="P42:P46" si="10">+D42+E42+F42+G42+H42+I42+J42+K42</f>
        <v>0</v>
      </c>
    </row>
    <row r="43" spans="1:16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39">
        <f t="shared" si="10"/>
        <v>0</v>
      </c>
    </row>
    <row r="44" spans="1:16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39">
        <f t="shared" si="10"/>
        <v>0</v>
      </c>
    </row>
    <row r="45" spans="1:16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39">
        <f t="shared" si="10"/>
        <v>0</v>
      </c>
    </row>
    <row r="46" spans="1:16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N46" s="11"/>
      <c r="O46" s="11"/>
      <c r="P46" s="39">
        <f t="shared" si="10"/>
        <v>0</v>
      </c>
    </row>
    <row r="47" spans="1:16" s="7" customFormat="1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>
        <f>+L48+L49+L50+L51+L52+L53</f>
        <v>0</v>
      </c>
      <c r="M47" s="10"/>
      <c r="N47" s="10"/>
      <c r="O47" s="10"/>
      <c r="P47" s="10">
        <f t="shared" ref="P47:P60" si="11">+D47+E47+F47+G47+H47+I47+J47+K47</f>
        <v>0</v>
      </c>
    </row>
    <row r="48" spans="1:16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39">
        <f t="shared" si="11"/>
        <v>0</v>
      </c>
    </row>
    <row r="49" spans="1:16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39">
        <f t="shared" si="11"/>
        <v>0</v>
      </c>
    </row>
    <row r="50" spans="1:16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39">
        <f t="shared" si="11"/>
        <v>0</v>
      </c>
    </row>
    <row r="51" spans="1:16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39">
        <f t="shared" si="11"/>
        <v>0</v>
      </c>
    </row>
    <row r="52" spans="1:16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39">
        <f t="shared" si="11"/>
        <v>0</v>
      </c>
    </row>
    <row r="53" spans="1:16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/>
      <c r="O53" s="11"/>
      <c r="P53" s="39">
        <f t="shared" si="11"/>
        <v>0</v>
      </c>
    </row>
    <row r="54" spans="1:16" s="7" customFormat="1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12">SUM(E55:E63)</f>
        <v>2037839.62</v>
      </c>
      <c r="F54" s="10">
        <f t="shared" si="12"/>
        <v>684628.95</v>
      </c>
      <c r="G54" s="10">
        <f t="shared" si="12"/>
        <v>18349</v>
      </c>
      <c r="H54" s="10">
        <f t="shared" si="12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12"/>
        <v>956658</v>
      </c>
      <c r="L54" s="10">
        <f t="shared" si="12"/>
        <v>3218850.62</v>
      </c>
      <c r="M54" s="10">
        <f t="shared" ref="M54" si="13">SUM(M55:M63)</f>
        <v>0</v>
      </c>
      <c r="N54" s="10">
        <f t="shared" si="12"/>
        <v>0</v>
      </c>
      <c r="O54" s="10">
        <f t="shared" si="12"/>
        <v>0</v>
      </c>
      <c r="P54" s="10">
        <f>+D54+E54+F54+G54+H54+I54+J54+K54+L54</f>
        <v>10669312.68</v>
      </c>
    </row>
    <row r="55" spans="1:16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>
        <v>3218850.62</v>
      </c>
      <c r="M55" s="11"/>
      <c r="N55" s="11"/>
      <c r="O55" s="11"/>
      <c r="P55" s="39">
        <f>+D55+E55+F55+G55+H55+I55+J55+K55+L55</f>
        <v>9183546.2200000007</v>
      </c>
    </row>
    <row r="56" spans="1:16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39">
        <f t="shared" si="11"/>
        <v>396662.02</v>
      </c>
    </row>
    <row r="57" spans="1:16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39">
        <f t="shared" si="11"/>
        <v>0</v>
      </c>
    </row>
    <row r="58" spans="1:16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39">
        <f t="shared" si="11"/>
        <v>0</v>
      </c>
    </row>
    <row r="59" spans="1:16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>
        <v>0</v>
      </c>
      <c r="M59" s="11"/>
      <c r="N59" s="11"/>
      <c r="O59" s="11"/>
      <c r="P59" s="39">
        <f t="shared" si="11"/>
        <v>1089104.44</v>
      </c>
    </row>
    <row r="60" spans="1:16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39">
        <f t="shared" si="11"/>
        <v>0</v>
      </c>
    </row>
    <row r="61" spans="1:16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39">
        <f t="shared" ref="P61:P73" si="14">+D61+E61+F61+G61+H61+I61+J61</f>
        <v>0</v>
      </c>
    </row>
    <row r="62" spans="1:16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>
        <v>0</v>
      </c>
      <c r="M62" s="11"/>
      <c r="N62" s="11"/>
      <c r="O62" s="11"/>
      <c r="P62" s="39">
        <f t="shared" si="14"/>
        <v>0</v>
      </c>
    </row>
    <row r="63" spans="1:16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1"/>
      <c r="K63" s="11">
        <v>0</v>
      </c>
      <c r="L63" s="11">
        <v>0</v>
      </c>
      <c r="M63" s="11"/>
      <c r="N63" s="11"/>
      <c r="O63" s="11"/>
      <c r="P63" s="39">
        <f t="shared" si="14"/>
        <v>0</v>
      </c>
    </row>
    <row r="64" spans="1:16" s="7" customFormat="1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>
        <f>+L65+L66+L67+L68</f>
        <v>0</v>
      </c>
      <c r="M64" s="10"/>
      <c r="N64" s="10"/>
      <c r="O64" s="10"/>
      <c r="P64" s="10">
        <f t="shared" ref="P64:P72" ca="1" si="15">+D64+E64+F64+G64+H64+I64+J64+K64</f>
        <v>0</v>
      </c>
    </row>
    <row r="65" spans="1:16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39">
        <f t="shared" si="15"/>
        <v>0</v>
      </c>
    </row>
    <row r="66" spans="1:16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39">
        <f t="shared" si="15"/>
        <v>0</v>
      </c>
    </row>
    <row r="67" spans="1:16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39">
        <f t="shared" si="15"/>
        <v>0</v>
      </c>
    </row>
    <row r="68" spans="1:16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39">
        <f t="shared" si="15"/>
        <v>0</v>
      </c>
    </row>
    <row r="69" spans="1:16" s="7" customFormat="1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16">+F70+F71</f>
        <v>0</v>
      </c>
      <c r="G69" s="10">
        <f t="shared" si="16"/>
        <v>0</v>
      </c>
      <c r="H69" s="10">
        <f t="shared" si="16"/>
        <v>0</v>
      </c>
      <c r="I69" s="10">
        <f t="shared" si="16"/>
        <v>0</v>
      </c>
      <c r="J69" s="10">
        <f t="shared" si="16"/>
        <v>0</v>
      </c>
      <c r="K69" s="10">
        <f t="shared" si="16"/>
        <v>0</v>
      </c>
      <c r="L69" s="10">
        <f>+L70+L71</f>
        <v>0</v>
      </c>
      <c r="M69" s="10"/>
      <c r="N69" s="10"/>
      <c r="O69" s="10"/>
      <c r="P69" s="39">
        <f t="shared" si="15"/>
        <v>0</v>
      </c>
    </row>
    <row r="70" spans="1:16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39">
        <f t="shared" si="15"/>
        <v>0</v>
      </c>
    </row>
    <row r="71" spans="1:16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/>
      <c r="N71" s="11"/>
      <c r="O71" s="11"/>
      <c r="P71" s="39">
        <f t="shared" si="15"/>
        <v>0</v>
      </c>
    </row>
    <row r="72" spans="1:16" s="7" customFormat="1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17">SUM(F73:F75)</f>
        <v>0</v>
      </c>
      <c r="G72" s="10">
        <f t="shared" si="17"/>
        <v>83422.58</v>
      </c>
      <c r="H72" s="10">
        <f t="shared" si="17"/>
        <v>0</v>
      </c>
      <c r="I72" s="10">
        <f t="shared" ref="I72" si="18">SUM(I73:I75)</f>
        <v>0</v>
      </c>
      <c r="J72" s="10">
        <f>+J73+J74+J75</f>
        <v>0</v>
      </c>
      <c r="K72" s="10">
        <f>SUM(K73:K75)</f>
        <v>0</v>
      </c>
      <c r="L72" s="10">
        <f t="shared" si="17"/>
        <v>0</v>
      </c>
      <c r="M72" s="10">
        <f t="shared" ref="M72" si="19">SUM(M73:M75)</f>
        <v>0</v>
      </c>
      <c r="N72" s="10">
        <f t="shared" si="17"/>
        <v>0</v>
      </c>
      <c r="O72" s="10">
        <f t="shared" si="17"/>
        <v>0</v>
      </c>
      <c r="P72" s="10">
        <f t="shared" si="15"/>
        <v>870134.29999999993</v>
      </c>
    </row>
    <row r="73" spans="1:16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>
        <v>0</v>
      </c>
      <c r="M73" s="11"/>
      <c r="N73" s="11"/>
      <c r="O73" s="11"/>
      <c r="P73" s="39">
        <f t="shared" si="14"/>
        <v>870134.29999999993</v>
      </c>
    </row>
    <row r="74" spans="1:16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0">
        <f t="shared" ref="P74:P84" si="20">+D74+E74+F74+G74+H74+I74+J74+K74</f>
        <v>0</v>
      </c>
    </row>
    <row r="75" spans="1:16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/>
      <c r="N75" s="11"/>
      <c r="O75" s="11"/>
      <c r="P75" s="10">
        <f t="shared" si="20"/>
        <v>0</v>
      </c>
    </row>
    <row r="76" spans="1:16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/>
      <c r="M76" s="31"/>
      <c r="N76" s="31"/>
      <c r="O76" s="31"/>
      <c r="P76" s="10">
        <f t="shared" si="20"/>
        <v>0</v>
      </c>
    </row>
    <row r="77" spans="1:16" s="7" customFormat="1">
      <c r="A77" s="3" t="s">
        <v>68</v>
      </c>
      <c r="B77" s="10"/>
      <c r="C77" s="10"/>
      <c r="D77" s="10">
        <f>SUM(D78:D79)</f>
        <v>0</v>
      </c>
      <c r="E77" s="10">
        <f t="shared" ref="E77:O77" si="21">SUM(E78:E79)</f>
        <v>0</v>
      </c>
      <c r="F77" s="10">
        <f t="shared" si="21"/>
        <v>15256750</v>
      </c>
      <c r="G77" s="10">
        <f t="shared" si="21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21"/>
        <v>0</v>
      </c>
      <c r="M77" s="10">
        <f t="shared" ref="M77" si="22">SUM(M78:M79)</f>
        <v>0</v>
      </c>
      <c r="N77" s="10">
        <f t="shared" si="21"/>
        <v>0</v>
      </c>
      <c r="O77" s="10">
        <f t="shared" si="21"/>
        <v>0</v>
      </c>
      <c r="P77" s="10">
        <f t="shared" si="20"/>
        <v>144580718.37</v>
      </c>
    </row>
    <row r="78" spans="1:16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>
        <v>0</v>
      </c>
      <c r="M78" s="11"/>
      <c r="N78" s="11"/>
      <c r="O78" s="11"/>
      <c r="P78" s="39">
        <f t="shared" si="20"/>
        <v>144580718.37</v>
      </c>
    </row>
    <row r="79" spans="1:16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>
        <v>0</v>
      </c>
      <c r="M79" s="11"/>
      <c r="N79" s="11"/>
      <c r="O79" s="11"/>
      <c r="P79" s="10">
        <f t="shared" si="20"/>
        <v>0</v>
      </c>
    </row>
    <row r="80" spans="1:16" s="7" customFormat="1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23">SUM(E81:E82)</f>
        <v>39847817.079999998</v>
      </c>
      <c r="F80" s="10">
        <f t="shared" si="23"/>
        <v>24894804.68</v>
      </c>
      <c r="G80" s="10">
        <f t="shared" si="23"/>
        <v>21517171.23</v>
      </c>
      <c r="H80" s="10">
        <f t="shared" si="23"/>
        <v>40952880.799999997</v>
      </c>
      <c r="I80" s="10">
        <f>+I81</f>
        <v>12886943.66</v>
      </c>
      <c r="J80" s="10">
        <f>+J81+J82</f>
        <v>14000000</v>
      </c>
      <c r="K80" s="10">
        <f t="shared" si="23"/>
        <v>20653269.890000001</v>
      </c>
      <c r="L80" s="10">
        <f t="shared" si="23"/>
        <v>55474338.119999997</v>
      </c>
      <c r="M80" s="10">
        <f t="shared" ref="M80" si="24">SUM(M81:M82)</f>
        <v>0</v>
      </c>
      <c r="N80" s="10">
        <f t="shared" si="23"/>
        <v>0</v>
      </c>
      <c r="O80" s="10">
        <f t="shared" si="23"/>
        <v>0</v>
      </c>
      <c r="P80" s="10">
        <f>+D80+E80+F80+G80+H80+I80+J80+K80+L80</f>
        <v>246705225.45999998</v>
      </c>
    </row>
    <row r="81" spans="1:17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>
        <v>55474338.119999997</v>
      </c>
      <c r="M81" s="11"/>
      <c r="N81" s="11"/>
      <c r="O81" s="11"/>
      <c r="P81" s="39">
        <f>+D81+E81+F81+G81+H81+I81+J81+K81+L81</f>
        <v>246705225.45999998</v>
      </c>
    </row>
    <row r="82" spans="1:17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0">
        <f t="shared" si="20"/>
        <v>0</v>
      </c>
    </row>
    <row r="83" spans="1:17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0">
        <f t="shared" si="20"/>
        <v>0</v>
      </c>
    </row>
    <row r="84" spans="1:17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0">
        <f t="shared" si="20"/>
        <v>0</v>
      </c>
    </row>
    <row r="85" spans="1:17">
      <c r="A85" s="18" t="s">
        <v>65</v>
      </c>
      <c r="B85" s="19">
        <f>B80+B77+B72+B68+B64+B54+B47+B38+B28+B18+B12</f>
        <v>1254000000</v>
      </c>
      <c r="C85" s="19">
        <f>C80+C77+C72+C68+C64+C54+C47+C38+C28+C18+C12</f>
        <v>2132805397</v>
      </c>
      <c r="D85" s="19">
        <f>D80+D77+D72+D68+D64+D54+D47+D38+D28+D18+D12</f>
        <v>201304154.03999999</v>
      </c>
      <c r="E85" s="19">
        <f t="shared" ref="E85:O85" si="25">E80+E77+E72+E68+E64+E54+E47+E38+E28+E18+E12</f>
        <v>256108936.24000001</v>
      </c>
      <c r="F85" s="19">
        <f t="shared" si="25"/>
        <v>199567980.03</v>
      </c>
      <c r="G85" s="19">
        <f t="shared" si="25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>L80+L77+L72+L68+L64+L54+L47+L38+L28+L18+L12</f>
        <v>441373581.94</v>
      </c>
      <c r="M85" s="19">
        <f t="shared" si="25"/>
        <v>0</v>
      </c>
      <c r="N85" s="19">
        <f t="shared" si="25"/>
        <v>0</v>
      </c>
      <c r="O85" s="19">
        <f t="shared" si="25"/>
        <v>0</v>
      </c>
      <c r="P85" s="19">
        <f>+P80+P72+P54+P38+P28+P18+P12</f>
        <v>2411587745.04</v>
      </c>
      <c r="Q85" s="11"/>
    </row>
    <row r="86" spans="1:17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>
      <c r="A88" s="34" t="s">
        <v>98</v>
      </c>
      <c r="C88" s="10"/>
      <c r="D88" s="8"/>
      <c r="E88" s="8"/>
      <c r="F88" s="37" t="s">
        <v>107</v>
      </c>
      <c r="G88" s="37"/>
      <c r="H88" s="37"/>
      <c r="I88" s="35"/>
      <c r="J88" s="35"/>
      <c r="K88" s="35"/>
      <c r="L88" s="35"/>
      <c r="M88" s="35"/>
      <c r="N88" s="35"/>
      <c r="O88" s="35"/>
      <c r="P88" s="35"/>
    </row>
    <row r="89" spans="1:17">
      <c r="C89" s="6"/>
      <c r="H89" s="8"/>
      <c r="P89" s="26"/>
    </row>
    <row r="90" spans="1:17">
      <c r="C90" s="6"/>
    </row>
    <row r="91" spans="1:17">
      <c r="C91" s="26"/>
    </row>
    <row r="92" spans="1:17">
      <c r="A92" s="14"/>
    </row>
    <row r="93" spans="1:17">
      <c r="A93" s="28" t="s">
        <v>95</v>
      </c>
      <c r="F93" s="36" t="s">
        <v>97</v>
      </c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7">
      <c r="A94" s="29" t="s">
        <v>96</v>
      </c>
      <c r="F94" s="38" t="s">
        <v>104</v>
      </c>
      <c r="G94" s="38"/>
      <c r="H94" s="38"/>
      <c r="I94" s="38"/>
      <c r="J94" s="38"/>
      <c r="K94" s="38"/>
      <c r="L94" s="38"/>
      <c r="M94" s="38"/>
      <c r="N94" s="38"/>
      <c r="O94" s="38"/>
      <c r="P94" s="38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501E-2" right="3.9370078740157501E-2" top="0.511811023622047" bottom="0.23622047244094499" header="0.31496062992126" footer="0.31496062992126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96"/>
  <sheetViews>
    <sheetView showGridLines="0" tabSelected="1" workbookViewId="0">
      <selection activeCell="C14" sqref="C14"/>
    </sheetView>
  </sheetViews>
  <sheetFormatPr baseColWidth="10" defaultColWidth="11.42578125" defaultRowHeight="15"/>
  <cols>
    <col min="2" max="2" width="13.140625" customWidth="1"/>
    <col min="3" max="3" width="73.85546875" customWidth="1"/>
    <col min="4" max="4" width="12.42578125" customWidth="1"/>
    <col min="5" max="5" width="13.42578125" customWidth="1"/>
    <col min="6" max="11" width="12.42578125" bestFit="1" customWidth="1"/>
    <col min="12" max="12" width="12.5703125" customWidth="1"/>
    <col min="13" max="15" width="13.5703125" hidden="1" customWidth="1"/>
    <col min="16" max="16" width="14" bestFit="1" customWidth="1"/>
    <col min="17" max="17" width="18.7109375" bestFit="1" customWidth="1"/>
  </cols>
  <sheetData>
    <row r="3" spans="3:17" ht="28.5" customHeight="1">
      <c r="C3" s="46" t="s">
        <v>94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>
      <c r="C4" s="48" t="s">
        <v>93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>
      <c r="C5" s="55" t="s">
        <v>99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>
      <c r="C6" s="57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>
      <c r="C7" s="42" t="s">
        <v>76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92455997.319999993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800335481.87</v>
      </c>
      <c r="Q11" s="6"/>
    </row>
    <row r="12" spans="3:17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79305297.719999999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643721509.97000003</v>
      </c>
      <c r="Q12" s="17"/>
    </row>
    <row r="13" spans="3:17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3880500.35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82495534.63000001</v>
      </c>
    </row>
    <row r="14" spans="3:17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>
        <f>+'P1 Presupuesto Aprobado-Ejec '!L17</f>
        <v>9270199.25</v>
      </c>
      <c r="M16" s="15"/>
      <c r="N16" s="15"/>
      <c r="O16" s="15"/>
      <c r="P16" s="15">
        <f>'P1 Presupuesto Aprobado-Ejec '!P17</f>
        <v>74118437.269999996</v>
      </c>
    </row>
    <row r="17" spans="3:16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44889185.120000005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401832381.15999991</v>
      </c>
    </row>
    <row r="18" spans="3:16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1059024.6200000001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11788217.900000002</v>
      </c>
    </row>
    <row r="19" spans="3:16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4729561.01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33732105.659999996</v>
      </c>
    </row>
    <row r="20" spans="3:16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14041350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95807521.859999999</v>
      </c>
    </row>
    <row r="21" spans="3:16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18191979.600000001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211579865.87999997</v>
      </c>
    </row>
    <row r="22" spans="3:16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745666.09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5839033.8200000003</v>
      </c>
    </row>
    <row r="23" spans="3:16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1698222.57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11210507.15</v>
      </c>
    </row>
    <row r="24" spans="3:16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1551850.55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5744470.8099999996</v>
      </c>
    </row>
    <row r="25" spans="3:16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2871530.68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26130658.079999998</v>
      </c>
    </row>
    <row r="26" spans="3:16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244378710.75999999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949257067.57000005</v>
      </c>
    </row>
    <row r="28" spans="3:16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236805020.81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891501252.00999999</v>
      </c>
    </row>
    <row r="29" spans="3:16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676688.64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10750733.010000002</v>
      </c>
    </row>
    <row r="30" spans="3:16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747889.25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1575437.56</v>
      </c>
    </row>
    <row r="31" spans="3:16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3938666.16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24522725.080000002</v>
      </c>
    </row>
    <row r="35" spans="3:16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2210445.9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7102666.0899999999</v>
      </c>
    </row>
    <row r="37" spans="3:16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956500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1918142</v>
      </c>
    </row>
    <row r="38" spans="3:16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956500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1918142</v>
      </c>
    </row>
    <row r="39" spans="3:16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3218850.62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10669312.68</v>
      </c>
    </row>
    <row r="54" spans="3:16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3218850.62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9183546.2200000007</v>
      </c>
    </row>
    <row r="55" spans="3:16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1089104.44</v>
      </c>
    </row>
    <row r="59" spans="3:16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>
      <c r="C75" s="30" t="s">
        <v>67</v>
      </c>
      <c r="D75" s="31"/>
      <c r="E75" s="31"/>
      <c r="F75" s="31"/>
      <c r="G75" s="31"/>
      <c r="H75" s="31"/>
      <c r="I75" s="31"/>
      <c r="J75" s="31">
        <v>0</v>
      </c>
      <c r="K75" s="31"/>
      <c r="L75" s="31"/>
      <c r="M75" s="31"/>
      <c r="N75" s="31"/>
      <c r="O75" s="31"/>
      <c r="P75" s="31"/>
    </row>
    <row r="76" spans="3:16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144580718.37</v>
      </c>
    </row>
    <row r="77" spans="3:16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144580718.37</v>
      </c>
    </row>
    <row r="78" spans="3:16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55474338.119999997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246705225.45999998</v>
      </c>
    </row>
    <row r="80" spans="3:16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55474338.119999997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246705225.45999998</v>
      </c>
    </row>
    <row r="81" spans="3:17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441373581.94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P79+P71+P67+P63+P53+P46+P37+P27+P17+P11</f>
        <v>2411587745.04</v>
      </c>
    </row>
    <row r="85" spans="3:17">
      <c r="C85" s="27" t="s">
        <v>102</v>
      </c>
      <c r="K85" s="6"/>
      <c r="P85" s="11"/>
    </row>
    <row r="86" spans="3:17" s="33" customFormat="1">
      <c r="C86" s="27"/>
      <c r="K86" s="6"/>
      <c r="L86" s="11"/>
      <c r="P86" s="11"/>
    </row>
    <row r="87" spans="3:17">
      <c r="C87" s="34" t="s">
        <v>98</v>
      </c>
      <c r="E87" s="60" t="s">
        <v>100</v>
      </c>
      <c r="F87" s="60"/>
      <c r="G87" s="60"/>
      <c r="H87" s="8"/>
      <c r="I87" s="8"/>
      <c r="J87" s="8"/>
      <c r="K87" s="8"/>
      <c r="L87" s="8"/>
      <c r="M87" s="8"/>
      <c r="N87" s="8"/>
      <c r="O87" s="8"/>
    </row>
    <row r="88" spans="3:17" ht="18.75">
      <c r="C88" s="12"/>
      <c r="H88" s="8"/>
      <c r="I88" s="8"/>
      <c r="J88" s="8"/>
      <c r="K88" s="8"/>
      <c r="L88" s="8"/>
      <c r="M88" s="8"/>
      <c r="N88" s="8"/>
      <c r="O88" s="8"/>
    </row>
    <row r="90" spans="3:17">
      <c r="E90" s="58"/>
      <c r="F90" s="58"/>
      <c r="G90" s="58"/>
      <c r="H90" s="58"/>
      <c r="I90" s="58"/>
      <c r="J90" s="58"/>
      <c r="K90" s="58"/>
      <c r="L90" s="58"/>
    </row>
    <row r="91" spans="3:17">
      <c r="C91" s="14" t="s">
        <v>95</v>
      </c>
      <c r="E91" s="36" t="s">
        <v>106</v>
      </c>
      <c r="F91" s="36"/>
      <c r="G91" s="36"/>
      <c r="H91" s="36"/>
      <c r="I91" s="36"/>
      <c r="J91" s="36"/>
      <c r="K91" s="36"/>
      <c r="L91" s="36"/>
    </row>
    <row r="92" spans="3:17">
      <c r="C92" s="13" t="s">
        <v>96</v>
      </c>
      <c r="E92" s="59" t="s">
        <v>105</v>
      </c>
      <c r="F92" s="59"/>
      <c r="G92" s="59"/>
      <c r="H92" s="58"/>
      <c r="I92" s="58"/>
      <c r="J92" s="58"/>
      <c r="K92" s="58"/>
      <c r="L92" s="58"/>
      <c r="M92" s="58"/>
      <c r="N92" s="58"/>
      <c r="O92" s="58"/>
    </row>
    <row r="93" spans="3:17">
      <c r="H93" s="59"/>
      <c r="I93" s="59"/>
      <c r="J93" s="59"/>
      <c r="K93" s="59"/>
      <c r="L93" s="59"/>
      <c r="M93" s="59"/>
      <c r="N93" s="59"/>
      <c r="O93" s="59"/>
    </row>
    <row r="96" spans="3:17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" bottom="0.23622047244094499" header="0.31496062992126" footer="0.23622047244094499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emota</cp:lastModifiedBy>
  <cp:lastPrinted>2023-10-12T18:24:09Z</cp:lastPrinted>
  <dcterms:created xsi:type="dcterms:W3CDTF">2021-07-29T18:58:50Z</dcterms:created>
  <dcterms:modified xsi:type="dcterms:W3CDTF">2023-10-12T18:35:05Z</dcterms:modified>
</cp:coreProperties>
</file>