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ocuments\Nueva carpeta (2)\"/>
    </mc:Choice>
  </mc:AlternateContent>
  <xr:revisionPtr revIDLastSave="0" documentId="8_{6B5F6758-7F6A-4707-810E-D7E18D730DFE}" xr6:coauthVersionLast="47" xr6:coauthVersionMax="47" xr10:uidLastSave="{00000000-0000-0000-0000-000000000000}"/>
  <bookViews>
    <workbookView xWindow="-110" yWindow="-110" windowWidth="19420" windowHeight="10300" xr2:uid="{5CE668DB-F409-484B-81F1-CE2670873D89}"/>
  </bookViews>
  <sheets>
    <sheet name="SEPTIEMBRE 2024" sheetId="1" r:id="rId1"/>
  </sheets>
  <definedNames>
    <definedName name="_xlnm.Print_Area" localSheetId="0">'SEPTIEMBRE 2024'!$B$1:$K$2321</definedName>
    <definedName name="_xlnm.Print_Titles" localSheetId="0">'SEPTIEMBRE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K20" i="1"/>
  <c r="J21" i="1"/>
  <c r="J23" i="1"/>
  <c r="K23" i="1"/>
  <c r="J25" i="1"/>
  <c r="J27" i="1"/>
  <c r="J28" i="1"/>
  <c r="J29" i="1"/>
  <c r="J30" i="1"/>
  <c r="J59" i="1"/>
  <c r="J60" i="1"/>
  <c r="J61" i="1"/>
  <c r="K61" i="1"/>
  <c r="J62" i="1"/>
  <c r="J63" i="1"/>
  <c r="J64" i="1"/>
  <c r="J65" i="1"/>
  <c r="K65" i="1"/>
  <c r="J66" i="1"/>
  <c r="J111" i="1"/>
  <c r="J188" i="1"/>
  <c r="K188" i="1"/>
  <c r="J189" i="1"/>
  <c r="K189" i="1"/>
  <c r="J190" i="1"/>
  <c r="J191" i="1"/>
  <c r="J192" i="1"/>
  <c r="J193" i="1"/>
  <c r="J195" i="1"/>
  <c r="J237" i="1"/>
  <c r="J244" i="1"/>
  <c r="J337" i="1"/>
  <c r="K337" i="1"/>
  <c r="J338" i="1"/>
  <c r="K338" i="1"/>
  <c r="J339" i="1"/>
  <c r="J340" i="1"/>
  <c r="K340" i="1"/>
  <c r="J341" i="1"/>
  <c r="J375" i="1"/>
  <c r="J376" i="1"/>
  <c r="K376" i="1"/>
  <c r="J377" i="1"/>
  <c r="J378" i="1"/>
  <c r="K378" i="1"/>
  <c r="J379" i="1"/>
  <c r="J380" i="1"/>
  <c r="J381" i="1"/>
  <c r="K381" i="1"/>
  <c r="J382" i="1"/>
  <c r="K382" i="1"/>
  <c r="J383" i="1"/>
  <c r="J384" i="1"/>
  <c r="J385" i="1"/>
  <c r="K385" i="1"/>
  <c r="J386" i="1"/>
  <c r="J387" i="1"/>
  <c r="J388" i="1"/>
  <c r="J389" i="1"/>
  <c r="K389" i="1"/>
  <c r="J390" i="1"/>
  <c r="K390" i="1"/>
  <c r="J391" i="1"/>
  <c r="J392" i="1"/>
  <c r="J393" i="1"/>
  <c r="K393" i="1"/>
  <c r="J394" i="1"/>
  <c r="K394" i="1"/>
  <c r="J395" i="1"/>
  <c r="J653" i="1"/>
  <c r="K653" i="1"/>
  <c r="J684" i="1"/>
  <c r="K684" i="1"/>
  <c r="J685" i="1"/>
  <c r="K685" i="1"/>
  <c r="J686" i="1"/>
  <c r="J687" i="1"/>
  <c r="K687" i="1"/>
  <c r="J688" i="1"/>
  <c r="J690" i="1"/>
  <c r="K690" i="1"/>
  <c r="J691" i="1"/>
  <c r="J714" i="1"/>
  <c r="K714" i="1"/>
  <c r="J715" i="1"/>
  <c r="J716" i="1"/>
  <c r="K716" i="1"/>
  <c r="J717" i="1"/>
  <c r="J718" i="1"/>
  <c r="K718" i="1"/>
  <c r="J719" i="1"/>
  <c r="K719" i="1"/>
  <c r="J720" i="1"/>
  <c r="J721" i="1"/>
  <c r="J722" i="1"/>
  <c r="J850" i="1"/>
  <c r="J932" i="1"/>
  <c r="J933" i="1"/>
  <c r="J1441" i="1"/>
  <c r="K1441" i="1"/>
  <c r="J1442" i="1"/>
  <c r="J1443" i="1"/>
  <c r="K1443" i="1"/>
  <c r="J1444" i="1"/>
  <c r="K1444" i="1"/>
  <c r="J1445" i="1"/>
  <c r="J1459" i="1"/>
  <c r="J1470" i="1"/>
  <c r="K1470" i="1"/>
  <c r="J1482" i="1"/>
  <c r="J1483" i="1"/>
  <c r="K1483" i="1"/>
  <c r="J1488" i="1"/>
  <c r="J1495" i="1"/>
  <c r="K1495" i="1"/>
  <c r="J1496" i="1"/>
  <c r="K1496" i="1"/>
  <c r="J1497" i="1"/>
  <c r="K1497" i="1"/>
  <c r="J1498" i="1"/>
  <c r="J1499" i="1"/>
  <c r="K1499" i="1"/>
  <c r="J1501" i="1"/>
  <c r="K1501" i="1"/>
  <c r="J1504" i="1"/>
  <c r="J1525" i="1"/>
  <c r="K1525" i="1"/>
  <c r="J1526" i="1"/>
  <c r="J1528" i="1"/>
  <c r="J1529" i="1"/>
  <c r="K1529" i="1"/>
  <c r="J1530" i="1"/>
  <c r="K1530" i="1"/>
  <c r="J1531" i="1"/>
  <c r="J1532" i="1"/>
  <c r="K1532" i="1"/>
  <c r="J1533" i="1"/>
  <c r="J1535" i="1"/>
  <c r="J1536" i="1"/>
  <c r="J1537" i="1"/>
  <c r="J1538" i="1"/>
  <c r="J1539" i="1"/>
  <c r="J1541" i="1"/>
  <c r="K1541" i="1"/>
  <c r="J1542" i="1"/>
  <c r="J1543" i="1"/>
  <c r="K1543" i="1"/>
  <c r="J1544" i="1"/>
  <c r="K1544" i="1"/>
  <c r="J1607" i="1"/>
  <c r="K1607" i="1"/>
  <c r="J1608" i="1"/>
  <c r="K1608" i="1"/>
  <c r="J1609" i="1"/>
  <c r="K1609" i="1"/>
  <c r="J1610" i="1"/>
  <c r="K1610" i="1"/>
  <c r="J1611" i="1"/>
  <c r="K1611" i="1"/>
  <c r="J1612" i="1"/>
  <c r="J1613" i="1"/>
  <c r="J1615" i="1"/>
  <c r="K1615" i="1"/>
  <c r="J1616" i="1"/>
  <c r="J1618" i="1"/>
  <c r="J1752" i="1"/>
  <c r="J1753" i="1"/>
  <c r="K1753" i="1"/>
  <c r="J1754" i="1"/>
  <c r="K1754" i="1"/>
  <c r="J1755" i="1"/>
  <c r="J1756" i="1"/>
  <c r="J1757" i="1"/>
  <c r="J2126" i="1"/>
  <c r="K2126" i="1"/>
  <c r="I989" i="1"/>
  <c r="J989" i="1"/>
  <c r="I988" i="1"/>
  <c r="J988" i="1"/>
  <c r="I987" i="1"/>
  <c r="J987" i="1"/>
  <c r="I986" i="1"/>
  <c r="J986" i="1"/>
  <c r="I985" i="1"/>
  <c r="J985" i="1"/>
  <c r="K985" i="1"/>
  <c r="G1500" i="1"/>
  <c r="J1500" i="1"/>
  <c r="K1500" i="1"/>
  <c r="G1502" i="1"/>
  <c r="J1502" i="1"/>
  <c r="K1502" i="1"/>
  <c r="I281" i="1"/>
  <c r="J281" i="1"/>
  <c r="I280" i="1"/>
  <c r="J280" i="1"/>
  <c r="I279" i="1"/>
  <c r="J279" i="1"/>
  <c r="I1742" i="1"/>
  <c r="I1741" i="1"/>
  <c r="I1739" i="1"/>
  <c r="I2272" i="1"/>
  <c r="J2272" i="1"/>
  <c r="I2245" i="1"/>
  <c r="I2244" i="1"/>
  <c r="I2229" i="1"/>
  <c r="J2229" i="1"/>
  <c r="I2206" i="1"/>
  <c r="I1652" i="1"/>
  <c r="I1651" i="1"/>
  <c r="I1650" i="1"/>
  <c r="I1649" i="1"/>
  <c r="I1648" i="1"/>
  <c r="J1648" i="1"/>
  <c r="I1647" i="1"/>
  <c r="I1646" i="1"/>
  <c r="I1626" i="1"/>
  <c r="J1626" i="1"/>
  <c r="K1626" i="1"/>
  <c r="I1631" i="1"/>
  <c r="I1630" i="1"/>
  <c r="I1629" i="1"/>
  <c r="I1628" i="1"/>
  <c r="I1627" i="1"/>
  <c r="I1624" i="1"/>
  <c r="I1623" i="1"/>
  <c r="J1623" i="1"/>
  <c r="I1622" i="1"/>
  <c r="J1622" i="1"/>
  <c r="K1533" i="1"/>
  <c r="I1575" i="1"/>
  <c r="J1575" i="1"/>
  <c r="I1419" i="1"/>
  <c r="I2124" i="1"/>
  <c r="J2124" i="1"/>
  <c r="I2110" i="1"/>
  <c r="J2110" i="1"/>
  <c r="I2109" i="1"/>
  <c r="I2079" i="1"/>
  <c r="I2078" i="1"/>
  <c r="I2077" i="1"/>
  <c r="J2077" i="1"/>
  <c r="I2076" i="1"/>
  <c r="I2075" i="1"/>
  <c r="I2074" i="1"/>
  <c r="J2074" i="1"/>
  <c r="I2060" i="1"/>
  <c r="I2059" i="1"/>
  <c r="J2059" i="1"/>
  <c r="I2058" i="1"/>
  <c r="I2057" i="1"/>
  <c r="I2056" i="1"/>
  <c r="I2054" i="1"/>
  <c r="I2050" i="1"/>
  <c r="I2049" i="1"/>
  <c r="I2048" i="1"/>
  <c r="I2047" i="1"/>
  <c r="I2046" i="1"/>
  <c r="I2045" i="1"/>
  <c r="J2045" i="1"/>
  <c r="I2042" i="1"/>
  <c r="I2041" i="1"/>
  <c r="J2041" i="1"/>
  <c r="I2033" i="1"/>
  <c r="I2032" i="1"/>
  <c r="I2031" i="1"/>
  <c r="I2030" i="1"/>
  <c r="I2029" i="1"/>
  <c r="I2028" i="1"/>
  <c r="I1176" i="1"/>
  <c r="I1175" i="1"/>
  <c r="I1174" i="1"/>
  <c r="I1173" i="1"/>
  <c r="J1173" i="1"/>
  <c r="I1172" i="1"/>
  <c r="I1171" i="1"/>
  <c r="I1236" i="1"/>
  <c r="I1235" i="1"/>
  <c r="I1234" i="1"/>
  <c r="I1233" i="1"/>
  <c r="I1232" i="1"/>
  <c r="I1231" i="1"/>
  <c r="I1230" i="1"/>
  <c r="I1223" i="1"/>
  <c r="J1223" i="1"/>
  <c r="I1166" i="1"/>
  <c r="I1134" i="1"/>
  <c r="I1133" i="1"/>
  <c r="I1132" i="1"/>
  <c r="I1131" i="1"/>
  <c r="I1085" i="1"/>
  <c r="I1084" i="1"/>
  <c r="J1084" i="1"/>
  <c r="K1084" i="1"/>
  <c r="I1986" i="1"/>
  <c r="I1985" i="1"/>
  <c r="I1984" i="1"/>
  <c r="I1983" i="1"/>
  <c r="I1059" i="1"/>
  <c r="I1058" i="1"/>
  <c r="I1057" i="1"/>
  <c r="I1056" i="1"/>
  <c r="I1012" i="1"/>
  <c r="I1011" i="1"/>
  <c r="I1010" i="1"/>
  <c r="I1009" i="1"/>
  <c r="I1008" i="1"/>
  <c r="I1007" i="1"/>
  <c r="I1046" i="1"/>
  <c r="I954" i="1"/>
  <c r="I916" i="1"/>
  <c r="I915" i="1"/>
  <c r="I914" i="1"/>
  <c r="I913" i="1"/>
  <c r="I912" i="1"/>
  <c r="I911" i="1"/>
  <c r="I906" i="1"/>
  <c r="I905" i="1"/>
  <c r="I904" i="1"/>
  <c r="I903" i="1"/>
  <c r="I902" i="1"/>
  <c r="I901" i="1"/>
  <c r="I883" i="1"/>
  <c r="I879" i="1"/>
  <c r="I878" i="1"/>
  <c r="I1928" i="1"/>
  <c r="I1927" i="1"/>
  <c r="J1927" i="1"/>
  <c r="I1926" i="1"/>
  <c r="I1925" i="1"/>
  <c r="I1924" i="1"/>
  <c r="I860" i="1"/>
  <c r="I859" i="1"/>
  <c r="I858" i="1"/>
  <c r="I848" i="1"/>
  <c r="I847" i="1"/>
  <c r="I846" i="1"/>
  <c r="I835" i="1"/>
  <c r="I817" i="1"/>
  <c r="I816" i="1"/>
  <c r="I815" i="1"/>
  <c r="I814" i="1"/>
  <c r="I791" i="1"/>
  <c r="I790" i="1"/>
  <c r="I792" i="1"/>
  <c r="I793" i="1"/>
  <c r="I776" i="1"/>
  <c r="I733" i="1"/>
  <c r="I732" i="1"/>
  <c r="I731" i="1"/>
  <c r="I730" i="1"/>
  <c r="I729" i="1"/>
  <c r="I728" i="1"/>
  <c r="I655" i="1"/>
  <c r="J655" i="1"/>
  <c r="I649" i="1"/>
  <c r="I319" i="1"/>
  <c r="I271" i="1"/>
  <c r="I235" i="1"/>
  <c r="I233" i="1"/>
  <c r="I206" i="1"/>
  <c r="J206" i="1"/>
  <c r="I183" i="1"/>
  <c r="I182" i="1"/>
  <c r="I157" i="1"/>
  <c r="I155" i="1"/>
  <c r="I154" i="1"/>
  <c r="I153" i="1"/>
  <c r="I152" i="1"/>
  <c r="J152" i="1"/>
  <c r="I151" i="1"/>
  <c r="I150" i="1"/>
  <c r="I148" i="1"/>
  <c r="J148" i="1"/>
  <c r="I147" i="1"/>
  <c r="I146" i="1"/>
  <c r="I145" i="1"/>
  <c r="I144" i="1"/>
  <c r="I143" i="1"/>
  <c r="I127" i="1"/>
  <c r="I126" i="1"/>
  <c r="I115" i="1"/>
  <c r="J115" i="1"/>
  <c r="I1704" i="1"/>
  <c r="J1704" i="1"/>
  <c r="I1705" i="1"/>
  <c r="I1703" i="1"/>
  <c r="K721" i="1"/>
  <c r="K720" i="1"/>
  <c r="G1503" i="1"/>
  <c r="J1503" i="1"/>
  <c r="I1825" i="1"/>
  <c r="J1825" i="1"/>
  <c r="I1824" i="1"/>
  <c r="J1824" i="1"/>
  <c r="I1823" i="1"/>
  <c r="J1823" i="1"/>
  <c r="I1822" i="1"/>
  <c r="J1822" i="1"/>
  <c r="I1815" i="1"/>
  <c r="J1815" i="1"/>
  <c r="I1814" i="1"/>
  <c r="J1814" i="1"/>
  <c r="I1813" i="1"/>
  <c r="J1813" i="1"/>
  <c r="K1755" i="1"/>
  <c r="I1779" i="1"/>
  <c r="J1779" i="1"/>
  <c r="I1778" i="1"/>
  <c r="I2270" i="1"/>
  <c r="J2270" i="1"/>
  <c r="I1733" i="1"/>
  <c r="J1733" i="1"/>
  <c r="I1732" i="1"/>
  <c r="J1732" i="1"/>
  <c r="I1731" i="1"/>
  <c r="J1731" i="1"/>
  <c r="I2241" i="1"/>
  <c r="J2241" i="1"/>
  <c r="I2196" i="1"/>
  <c r="J2196" i="1"/>
  <c r="I1554" i="1"/>
  <c r="J1554" i="1"/>
  <c r="I1553" i="1"/>
  <c r="J1553" i="1"/>
  <c r="I1552" i="1"/>
  <c r="J1552" i="1"/>
  <c r="I1521" i="1"/>
  <c r="J1521" i="1"/>
  <c r="I1520" i="1"/>
  <c r="J1520" i="1"/>
  <c r="I1519" i="1"/>
  <c r="J1519" i="1"/>
  <c r="I1518" i="1"/>
  <c r="J1518" i="1"/>
  <c r="I1517" i="1"/>
  <c r="J1517" i="1"/>
  <c r="I1516" i="1"/>
  <c r="J1516" i="1"/>
  <c r="I1573" i="1"/>
  <c r="I1572" i="1"/>
  <c r="I1571" i="1"/>
  <c r="I1570" i="1"/>
  <c r="I1569" i="1"/>
  <c r="I1568" i="1"/>
  <c r="I1512" i="1"/>
  <c r="I1511" i="1"/>
  <c r="I1510" i="1"/>
  <c r="I1509" i="1"/>
  <c r="J1509" i="1"/>
  <c r="I1508" i="1"/>
  <c r="I1455" i="1"/>
  <c r="J1455" i="1"/>
  <c r="I1454" i="1"/>
  <c r="J1454" i="1"/>
  <c r="I1453" i="1"/>
  <c r="K1442" i="1"/>
  <c r="I1406" i="1"/>
  <c r="J1406" i="1"/>
  <c r="I1405" i="1"/>
  <c r="I1404" i="1"/>
  <c r="J1404" i="1"/>
  <c r="I1403" i="1"/>
  <c r="I2132" i="1"/>
  <c r="J2132" i="1"/>
  <c r="I2131" i="1"/>
  <c r="J2131" i="1"/>
  <c r="I2130" i="1"/>
  <c r="I2129" i="1"/>
  <c r="J2129" i="1"/>
  <c r="I2128" i="1"/>
  <c r="I1198" i="1"/>
  <c r="J1198" i="1"/>
  <c r="I1197" i="1"/>
  <c r="J1197" i="1"/>
  <c r="I1196" i="1"/>
  <c r="I1195" i="1"/>
  <c r="I1194" i="1"/>
  <c r="I1274" i="1"/>
  <c r="J1274" i="1"/>
  <c r="I1273" i="1"/>
  <c r="J1273" i="1"/>
  <c r="I1272" i="1"/>
  <c r="J1272" i="1"/>
  <c r="I1211" i="1"/>
  <c r="I1212" i="1"/>
  <c r="J1212" i="1"/>
  <c r="I1206" i="1"/>
  <c r="I1205" i="1"/>
  <c r="I1254" i="1"/>
  <c r="J1254" i="1"/>
  <c r="I1253" i="1"/>
  <c r="I1221" i="1"/>
  <c r="J1221" i="1"/>
  <c r="I1220" i="1"/>
  <c r="J1220" i="1"/>
  <c r="I1219" i="1"/>
  <c r="I1218" i="1"/>
  <c r="I1217" i="1"/>
  <c r="I1216" i="1"/>
  <c r="I1164" i="1"/>
  <c r="J1164" i="1"/>
  <c r="I1163" i="1"/>
  <c r="J1163" i="1"/>
  <c r="I1162" i="1"/>
  <c r="J1162" i="1"/>
  <c r="I1161" i="1"/>
  <c r="J1161" i="1"/>
  <c r="I1160" i="1"/>
  <c r="J1160" i="1"/>
  <c r="I1159" i="1"/>
  <c r="J1159" i="1"/>
  <c r="I1152" i="1"/>
  <c r="J1152" i="1"/>
  <c r="I1151" i="1"/>
  <c r="J1151" i="1"/>
  <c r="I1150" i="1"/>
  <c r="I1149" i="1"/>
  <c r="J1149" i="1"/>
  <c r="I1148" i="1"/>
  <c r="I1147" i="1"/>
  <c r="I990" i="1"/>
  <c r="J990" i="1"/>
  <c r="I991" i="1"/>
  <c r="J991" i="1"/>
  <c r="I923" i="1"/>
  <c r="J923" i="1"/>
  <c r="I920" i="1"/>
  <c r="J920" i="1"/>
  <c r="I908" i="1"/>
  <c r="I898" i="1"/>
  <c r="J898" i="1"/>
  <c r="I897" i="1"/>
  <c r="J897" i="1"/>
  <c r="I896" i="1"/>
  <c r="J896" i="1"/>
  <c r="I895" i="1"/>
  <c r="J895" i="1"/>
  <c r="I894" i="1"/>
  <c r="J894" i="1"/>
  <c r="I893" i="1"/>
  <c r="J893" i="1"/>
  <c r="I892" i="1"/>
  <c r="J892" i="1"/>
  <c r="I891" i="1"/>
  <c r="J891" i="1"/>
  <c r="I890" i="1"/>
  <c r="J890" i="1"/>
  <c r="I889" i="1"/>
  <c r="J889" i="1"/>
  <c r="I888" i="1"/>
  <c r="J888" i="1"/>
  <c r="I887" i="1"/>
  <c r="J887" i="1"/>
  <c r="I886" i="1"/>
  <c r="J886" i="1"/>
  <c r="I885" i="1"/>
  <c r="J885" i="1"/>
  <c r="I827" i="1"/>
  <c r="I826" i="1"/>
  <c r="I825" i="1"/>
  <c r="I824" i="1"/>
  <c r="I823" i="1"/>
  <c r="I819" i="1"/>
  <c r="I812" i="1"/>
  <c r="I810" i="1"/>
  <c r="J810" i="1"/>
  <c r="I809" i="1"/>
  <c r="J809" i="1"/>
  <c r="I808" i="1"/>
  <c r="I807" i="1"/>
  <c r="J807" i="1"/>
  <c r="I806" i="1"/>
  <c r="I805" i="1"/>
  <c r="J805" i="1"/>
  <c r="I785" i="1"/>
  <c r="J785" i="1"/>
  <c r="I784" i="1"/>
  <c r="J784" i="1"/>
  <c r="I783" i="1"/>
  <c r="J783" i="1"/>
  <c r="I782" i="1"/>
  <c r="J782" i="1"/>
  <c r="I752" i="1"/>
  <c r="I751" i="1"/>
  <c r="K686" i="1"/>
  <c r="I674" i="1"/>
  <c r="J674" i="1"/>
  <c r="I673" i="1"/>
  <c r="J673" i="1"/>
  <c r="I672" i="1"/>
  <c r="I671" i="1"/>
  <c r="I670" i="1"/>
  <c r="I645" i="1"/>
  <c r="J645" i="1"/>
  <c r="I644" i="1"/>
  <c r="J644" i="1"/>
  <c r="I643" i="1"/>
  <c r="J643" i="1"/>
  <c r="I642" i="1"/>
  <c r="J642" i="1"/>
  <c r="K395" i="1"/>
  <c r="K392" i="1"/>
  <c r="K391" i="1"/>
  <c r="K388" i="1"/>
  <c r="K387" i="1"/>
  <c r="K386" i="1"/>
  <c r="K384" i="1"/>
  <c r="K383" i="1"/>
  <c r="K380" i="1"/>
  <c r="K379" i="1"/>
  <c r="I317" i="1"/>
  <c r="J317" i="1"/>
  <c r="I316" i="1"/>
  <c r="J316" i="1"/>
  <c r="I315" i="1"/>
  <c r="I314" i="1"/>
  <c r="I313" i="1"/>
  <c r="I312" i="1"/>
  <c r="I311" i="1"/>
  <c r="I310" i="1"/>
  <c r="I292" i="1"/>
  <c r="I293" i="1"/>
  <c r="J293" i="1"/>
  <c r="I242" i="1"/>
  <c r="J242" i="1"/>
  <c r="I241" i="1"/>
  <c r="J241" i="1"/>
  <c r="I240" i="1"/>
  <c r="I203" i="1"/>
  <c r="J203" i="1"/>
  <c r="I202" i="1"/>
  <c r="I201" i="1"/>
  <c r="I200" i="1"/>
  <c r="K191" i="1"/>
  <c r="K190" i="1"/>
  <c r="I169" i="1"/>
  <c r="J169" i="1"/>
  <c r="I168" i="1"/>
  <c r="J168" i="1"/>
  <c r="I167" i="1"/>
  <c r="J167" i="1"/>
  <c r="I166" i="1"/>
  <c r="I165" i="1"/>
  <c r="I164" i="1"/>
  <c r="I163" i="1"/>
  <c r="I162" i="1"/>
  <c r="I140" i="1"/>
  <c r="J140" i="1"/>
  <c r="I139" i="1"/>
  <c r="J139" i="1"/>
  <c r="I100" i="1"/>
  <c r="J100" i="1"/>
  <c r="I99" i="1"/>
  <c r="J99" i="1"/>
  <c r="I98" i="1"/>
  <c r="J98" i="1"/>
  <c r="I120" i="1"/>
  <c r="I118" i="1"/>
  <c r="I80" i="1"/>
  <c r="J80" i="1"/>
  <c r="I79" i="1"/>
  <c r="I78" i="1"/>
  <c r="I77" i="1"/>
  <c r="I75" i="1"/>
  <c r="J75" i="1"/>
  <c r="I74" i="1"/>
  <c r="J74" i="1"/>
  <c r="I73" i="1"/>
  <c r="J73" i="1"/>
  <c r="I72" i="1"/>
  <c r="J72" i="1"/>
  <c r="I71" i="1"/>
  <c r="J71" i="1"/>
  <c r="I36" i="1"/>
  <c r="K21" i="1"/>
  <c r="K19" i="1"/>
  <c r="K17" i="1"/>
  <c r="K16" i="1"/>
  <c r="I2195" i="1"/>
  <c r="J2195" i="1"/>
  <c r="I965" i="1"/>
  <c r="I1702" i="1"/>
  <c r="K1702" i="1"/>
  <c r="I116" i="1"/>
  <c r="J116" i="1"/>
  <c r="K339" i="1"/>
  <c r="I291" i="1"/>
  <c r="I290" i="1"/>
  <c r="I1081" i="1"/>
  <c r="I199" i="1"/>
  <c r="I1812" i="1"/>
  <c r="I1806" i="1"/>
  <c r="J1806" i="1"/>
  <c r="I1805" i="1"/>
  <c r="J1805" i="1"/>
  <c r="I1804" i="1"/>
  <c r="J1804" i="1"/>
  <c r="I1794" i="1"/>
  <c r="J1794" i="1"/>
  <c r="I1793" i="1"/>
  <c r="J1793" i="1"/>
  <c r="I1792" i="1"/>
  <c r="J1792" i="1"/>
  <c r="I1788" i="1"/>
  <c r="J1788" i="1"/>
  <c r="I2286" i="1"/>
  <c r="J2286" i="1"/>
  <c r="I1730" i="1"/>
  <c r="I1729" i="1"/>
  <c r="I1728" i="1"/>
  <c r="I1727" i="1"/>
  <c r="I2227" i="1"/>
  <c r="J2227" i="1"/>
  <c r="I2201" i="1"/>
  <c r="J2201" i="1"/>
  <c r="I2200" i="1"/>
  <c r="J2200" i="1"/>
  <c r="I1565" i="1"/>
  <c r="J1565" i="1"/>
  <c r="I1551" i="1"/>
  <c r="I1550" i="1"/>
  <c r="I1452" i="1"/>
  <c r="I1450" i="1"/>
  <c r="I1415" i="1"/>
  <c r="J1415" i="1"/>
  <c r="I1414" i="1"/>
  <c r="J1414" i="1"/>
  <c r="I1410" i="1"/>
  <c r="J1410" i="1"/>
  <c r="I1402" i="1"/>
  <c r="I1370" i="1"/>
  <c r="J1370" i="1"/>
  <c r="I1369" i="1"/>
  <c r="J1369" i="1"/>
  <c r="I1368" i="1"/>
  <c r="J1368" i="1"/>
  <c r="I1367" i="1"/>
  <c r="J1367" i="1"/>
  <c r="I1366" i="1"/>
  <c r="J1366" i="1"/>
  <c r="I1365" i="1"/>
  <c r="J1365" i="1"/>
  <c r="I1364" i="1"/>
  <c r="J1364" i="1"/>
  <c r="I1363" i="1"/>
  <c r="J1363" i="1"/>
  <c r="I1362" i="1"/>
  <c r="J1362" i="1"/>
  <c r="I1359" i="1"/>
  <c r="J1359" i="1"/>
  <c r="I1358" i="1"/>
  <c r="J1358" i="1"/>
  <c r="I1357" i="1"/>
  <c r="J1357" i="1"/>
  <c r="I1356" i="1"/>
  <c r="J1356" i="1"/>
  <c r="I1355" i="1"/>
  <c r="J1355" i="1"/>
  <c r="I1354" i="1"/>
  <c r="J1354" i="1"/>
  <c r="I1202" i="1"/>
  <c r="J1202" i="1"/>
  <c r="I1201" i="1"/>
  <c r="I1200" i="1"/>
  <c r="I1271" i="1"/>
  <c r="I1270" i="1"/>
  <c r="I1269" i="1"/>
  <c r="I1189" i="1"/>
  <c r="I1188" i="1"/>
  <c r="I1187" i="1"/>
  <c r="I1185" i="1"/>
  <c r="J1185" i="1"/>
  <c r="I1184" i="1"/>
  <c r="J1184" i="1"/>
  <c r="I1213" i="1"/>
  <c r="J1213" i="1"/>
  <c r="I1210" i="1"/>
  <c r="I1252" i="1"/>
  <c r="I1238" i="1"/>
  <c r="J1238" i="1"/>
  <c r="I1241" i="1"/>
  <c r="J1241" i="1"/>
  <c r="I1240" i="1"/>
  <c r="J1240" i="1"/>
  <c r="I1239" i="1"/>
  <c r="J1239" i="1"/>
  <c r="I1083" i="1"/>
  <c r="I1082" i="1"/>
  <c r="I1055" i="1"/>
  <c r="J1055" i="1"/>
  <c r="K1055" i="1"/>
  <c r="I1017" i="1"/>
  <c r="J1017" i="1"/>
  <c r="I1053" i="1"/>
  <c r="I1962" i="1"/>
  <c r="J1962" i="1"/>
  <c r="I1961" i="1"/>
  <c r="I1967" i="1"/>
  <c r="J1967" i="1"/>
  <c r="I994" i="1"/>
  <c r="J994" i="1"/>
  <c r="I993" i="1"/>
  <c r="J993" i="1"/>
  <c r="I992" i="1"/>
  <c r="J992" i="1"/>
  <c r="I963" i="1"/>
  <c r="J963" i="1"/>
  <c r="I962" i="1"/>
  <c r="J962" i="1"/>
  <c r="I961" i="1"/>
  <c r="J961" i="1"/>
  <c r="I959" i="1"/>
  <c r="I943" i="1"/>
  <c r="I935" i="1"/>
  <c r="I922" i="1"/>
  <c r="I919" i="1"/>
  <c r="I845" i="1"/>
  <c r="I844" i="1"/>
  <c r="I843" i="1"/>
  <c r="I831" i="1"/>
  <c r="J831" i="1"/>
  <c r="I830" i="1"/>
  <c r="I829" i="1"/>
  <c r="I837" i="1"/>
  <c r="I836" i="1"/>
  <c r="I834" i="1"/>
  <c r="I794" i="1"/>
  <c r="I781" i="1"/>
  <c r="I760" i="1"/>
  <c r="J760" i="1"/>
  <c r="I759" i="1"/>
  <c r="J759" i="1"/>
  <c r="I758" i="1"/>
  <c r="J758" i="1"/>
  <c r="I757" i="1"/>
  <c r="J757" i="1"/>
  <c r="I756" i="1"/>
  <c r="J756" i="1"/>
  <c r="I755" i="1"/>
  <c r="J755" i="1"/>
  <c r="I754" i="1"/>
  <c r="J754" i="1"/>
  <c r="I669" i="1"/>
  <c r="J669" i="1"/>
  <c r="I641" i="1"/>
  <c r="I327" i="1"/>
  <c r="J327" i="1"/>
  <c r="I326" i="1"/>
  <c r="J326" i="1"/>
  <c r="I325" i="1"/>
  <c r="J325" i="1"/>
  <c r="I278" i="1"/>
  <c r="I277" i="1"/>
  <c r="I276" i="1"/>
  <c r="J276" i="1"/>
  <c r="I228" i="1"/>
  <c r="J228" i="1"/>
  <c r="I138" i="1"/>
  <c r="J138" i="1"/>
  <c r="I107" i="1"/>
  <c r="J107" i="1"/>
  <c r="I97" i="1"/>
  <c r="I96" i="1"/>
  <c r="I95" i="1"/>
  <c r="I1361" i="1"/>
  <c r="K15" i="1"/>
  <c r="K27" i="1"/>
  <c r="I32" i="1"/>
  <c r="J32" i="1"/>
  <c r="I33" i="1"/>
  <c r="J33" i="1"/>
  <c r="I34" i="1"/>
  <c r="I38" i="1"/>
  <c r="I40" i="1"/>
  <c r="I41" i="1"/>
  <c r="I42" i="1"/>
  <c r="I43" i="1"/>
  <c r="J43" i="1"/>
  <c r="I44" i="1"/>
  <c r="I45" i="1"/>
  <c r="I46" i="1"/>
  <c r="I48" i="1"/>
  <c r="I50" i="1"/>
  <c r="I52" i="1"/>
  <c r="I54" i="1"/>
  <c r="K54" i="1"/>
  <c r="I56" i="1"/>
  <c r="K56" i="1"/>
  <c r="I57" i="1"/>
  <c r="K57" i="1"/>
  <c r="K60" i="1"/>
  <c r="K62" i="1"/>
  <c r="K63" i="1"/>
  <c r="K64" i="1"/>
  <c r="K66" i="1"/>
  <c r="I68" i="1"/>
  <c r="I69" i="1"/>
  <c r="I81" i="1"/>
  <c r="J81" i="1"/>
  <c r="I82" i="1"/>
  <c r="J82" i="1"/>
  <c r="I83" i="1"/>
  <c r="I84" i="1"/>
  <c r="I85" i="1"/>
  <c r="I86" i="1"/>
  <c r="J86" i="1"/>
  <c r="I87" i="1"/>
  <c r="I89" i="1"/>
  <c r="I90" i="1"/>
  <c r="I91" i="1"/>
  <c r="I92" i="1"/>
  <c r="J92" i="1"/>
  <c r="I94" i="1"/>
  <c r="I102" i="1"/>
  <c r="I103" i="1"/>
  <c r="J103" i="1"/>
  <c r="I104" i="1"/>
  <c r="J104" i="1"/>
  <c r="I106" i="1"/>
  <c r="I109" i="1"/>
  <c r="I113" i="1"/>
  <c r="J113" i="1"/>
  <c r="K113" i="1"/>
  <c r="I114" i="1"/>
  <c r="I122" i="1"/>
  <c r="I124" i="1"/>
  <c r="I125" i="1"/>
  <c r="I128" i="1"/>
  <c r="J128" i="1"/>
  <c r="I129" i="1"/>
  <c r="I130" i="1"/>
  <c r="I131" i="1"/>
  <c r="I132" i="1"/>
  <c r="I134" i="1"/>
  <c r="I135" i="1"/>
  <c r="I136" i="1"/>
  <c r="I142" i="1"/>
  <c r="G159" i="1"/>
  <c r="I161" i="1"/>
  <c r="I170" i="1"/>
  <c r="J170" i="1"/>
  <c r="I171" i="1"/>
  <c r="J171" i="1"/>
  <c r="I172" i="1"/>
  <c r="J172" i="1"/>
  <c r="I173" i="1"/>
  <c r="I174" i="1"/>
  <c r="I176" i="1"/>
  <c r="I178" i="1"/>
  <c r="I179" i="1"/>
  <c r="I180" i="1"/>
  <c r="I181" i="1"/>
  <c r="I185" i="1"/>
  <c r="I186" i="1"/>
  <c r="I197" i="1"/>
  <c r="I205" i="1"/>
  <c r="I207" i="1"/>
  <c r="I208" i="1"/>
  <c r="I209" i="1"/>
  <c r="I210" i="1"/>
  <c r="I211" i="1"/>
  <c r="I212" i="1"/>
  <c r="I214" i="1"/>
  <c r="I215" i="1"/>
  <c r="I217" i="1"/>
  <c r="J217" i="1"/>
  <c r="I218" i="1"/>
  <c r="J218" i="1"/>
  <c r="I220" i="1"/>
  <c r="I222" i="1"/>
  <c r="J222" i="1"/>
  <c r="I224" i="1"/>
  <c r="I225" i="1"/>
  <c r="I226" i="1"/>
  <c r="I227" i="1"/>
  <c r="I229" i="1"/>
  <c r="J229" i="1"/>
  <c r="I231" i="1"/>
  <c r="J231" i="1"/>
  <c r="K237" i="1"/>
  <c r="I238" i="1"/>
  <c r="I239" i="1"/>
  <c r="I246" i="1"/>
  <c r="I248" i="1"/>
  <c r="I250" i="1"/>
  <c r="I251" i="1"/>
  <c r="I253" i="1"/>
  <c r="I254" i="1"/>
  <c r="I255" i="1"/>
  <c r="I256" i="1"/>
  <c r="I257" i="1"/>
  <c r="I258" i="1"/>
  <c r="I259" i="1"/>
  <c r="I260" i="1"/>
  <c r="I261" i="1"/>
  <c r="I262" i="1"/>
  <c r="I264" i="1"/>
  <c r="I265" i="1"/>
  <c r="I266" i="1"/>
  <c r="I267" i="1"/>
  <c r="I268" i="1"/>
  <c r="J268" i="1"/>
  <c r="I269" i="1"/>
  <c r="J269" i="1"/>
  <c r="I272" i="1"/>
  <c r="I273" i="1"/>
  <c r="J273" i="1"/>
  <c r="I274" i="1"/>
  <c r="I283" i="1"/>
  <c r="J283" i="1"/>
  <c r="I284" i="1"/>
  <c r="I285" i="1"/>
  <c r="I286" i="1"/>
  <c r="J286" i="1"/>
  <c r="K286" i="1"/>
  <c r="I287" i="1"/>
  <c r="I288" i="1"/>
  <c r="I294" i="1"/>
  <c r="J294" i="1"/>
  <c r="I296" i="1"/>
  <c r="I297" i="1"/>
  <c r="I298" i="1"/>
  <c r="I299" i="1"/>
  <c r="I300" i="1"/>
  <c r="I301" i="1"/>
  <c r="I302" i="1"/>
  <c r="I303" i="1"/>
  <c r="J303" i="1"/>
  <c r="I304" i="1"/>
  <c r="I305" i="1"/>
  <c r="I306" i="1"/>
  <c r="I307" i="1"/>
  <c r="I309" i="1"/>
  <c r="I321" i="1"/>
  <c r="I323" i="1"/>
  <c r="I329" i="1"/>
  <c r="I331" i="1"/>
  <c r="I333" i="1"/>
  <c r="I336" i="1"/>
  <c r="I342" i="1"/>
  <c r="J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J364" i="1"/>
  <c r="I365" i="1"/>
  <c r="I366" i="1"/>
  <c r="I367" i="1"/>
  <c r="I368" i="1"/>
  <c r="I369" i="1"/>
  <c r="I370" i="1"/>
  <c r="I371" i="1"/>
  <c r="I372" i="1"/>
  <c r="I373" i="1"/>
  <c r="K375" i="1"/>
  <c r="I396" i="1"/>
  <c r="J396" i="1"/>
  <c r="I397" i="1"/>
  <c r="I398" i="1"/>
  <c r="I399" i="1"/>
  <c r="I400" i="1"/>
  <c r="I401" i="1"/>
  <c r="I402" i="1"/>
  <c r="I403" i="1"/>
  <c r="I404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J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9" i="1"/>
  <c r="I640" i="1"/>
  <c r="I647" i="1"/>
  <c r="J647" i="1"/>
  <c r="I650" i="1"/>
  <c r="J650" i="1"/>
  <c r="I651" i="1"/>
  <c r="I654" i="1"/>
  <c r="I657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6" i="1"/>
  <c r="J666" i="1"/>
  <c r="I667" i="1"/>
  <c r="J667" i="1"/>
  <c r="I676" i="1"/>
  <c r="J676" i="1"/>
  <c r="I677" i="1"/>
  <c r="I678" i="1"/>
  <c r="I679" i="1"/>
  <c r="I680" i="1"/>
  <c r="I682" i="1"/>
  <c r="I693" i="1"/>
  <c r="I694" i="1"/>
  <c r="J694" i="1"/>
  <c r="I695" i="1"/>
  <c r="I696" i="1"/>
  <c r="J696" i="1"/>
  <c r="I697" i="1"/>
  <c r="I698" i="1"/>
  <c r="J698" i="1"/>
  <c r="I699" i="1"/>
  <c r="I700" i="1"/>
  <c r="I701" i="1"/>
  <c r="I702" i="1"/>
  <c r="I703" i="1"/>
  <c r="I704" i="1"/>
  <c r="I705" i="1"/>
  <c r="J705" i="1"/>
  <c r="G706" i="1"/>
  <c r="J706" i="1"/>
  <c r="G707" i="1"/>
  <c r="G708" i="1"/>
  <c r="J708" i="1"/>
  <c r="G709" i="1"/>
  <c r="G710" i="1"/>
  <c r="G711" i="1"/>
  <c r="G712" i="1"/>
  <c r="G713" i="1"/>
  <c r="K717" i="1"/>
  <c r="I723" i="1"/>
  <c r="J723" i="1"/>
  <c r="I724" i="1"/>
  <c r="J724" i="1"/>
  <c r="I725" i="1"/>
  <c r="I727" i="1"/>
  <c r="I734" i="1"/>
  <c r="J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50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9" i="1"/>
  <c r="I771" i="1"/>
  <c r="I772" i="1"/>
  <c r="J772" i="1"/>
  <c r="G773" i="1"/>
  <c r="I774" i="1"/>
  <c r="I775" i="1"/>
  <c r="I778" i="1"/>
  <c r="I779" i="1"/>
  <c r="I780" i="1"/>
  <c r="I787" i="1"/>
  <c r="I788" i="1"/>
  <c r="I789" i="1"/>
  <c r="I795" i="1"/>
  <c r="J795" i="1"/>
  <c r="I796" i="1"/>
  <c r="I797" i="1"/>
  <c r="I798" i="1"/>
  <c r="J798" i="1"/>
  <c r="I799" i="1"/>
  <c r="J799" i="1"/>
  <c r="I800" i="1"/>
  <c r="I801" i="1"/>
  <c r="J801" i="1"/>
  <c r="I803" i="1"/>
  <c r="I821" i="1"/>
  <c r="I833" i="1"/>
  <c r="I839" i="1"/>
  <c r="J839" i="1"/>
  <c r="I841" i="1"/>
  <c r="I852" i="1"/>
  <c r="I853" i="1"/>
  <c r="J853" i="1"/>
  <c r="I855" i="1"/>
  <c r="I856" i="1"/>
  <c r="I861" i="1"/>
  <c r="I862" i="1"/>
  <c r="J862" i="1"/>
  <c r="I863" i="1"/>
  <c r="I865" i="1"/>
  <c r="J865" i="1"/>
  <c r="I867" i="1"/>
  <c r="I868" i="1"/>
  <c r="I869" i="1"/>
  <c r="I871" i="1"/>
  <c r="I872" i="1"/>
  <c r="I873" i="1"/>
  <c r="J873" i="1"/>
  <c r="I874" i="1"/>
  <c r="J874" i="1"/>
  <c r="I876" i="1"/>
  <c r="I881" i="1"/>
  <c r="I900" i="1"/>
  <c r="I910" i="1"/>
  <c r="J910" i="1"/>
  <c r="I918" i="1"/>
  <c r="J918" i="1"/>
  <c r="I925" i="1"/>
  <c r="J925" i="1"/>
  <c r="I926" i="1"/>
  <c r="J926" i="1"/>
  <c r="I927" i="1"/>
  <c r="J927" i="1"/>
  <c r="I929" i="1"/>
  <c r="I930" i="1"/>
  <c r="J930" i="1"/>
  <c r="K933" i="1"/>
  <c r="I937" i="1"/>
  <c r="I939" i="1"/>
  <c r="I940" i="1"/>
  <c r="I941" i="1"/>
  <c r="I945" i="1"/>
  <c r="I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6" i="1"/>
  <c r="J956" i="1"/>
  <c r="I957" i="1"/>
  <c r="I967" i="1"/>
  <c r="G968" i="1"/>
  <c r="I968" i="1"/>
  <c r="G969" i="1"/>
  <c r="G970" i="1"/>
  <c r="I970" i="1"/>
  <c r="I971" i="1"/>
  <c r="I972" i="1"/>
  <c r="G973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96" i="1"/>
  <c r="I998" i="1"/>
  <c r="I999" i="1"/>
  <c r="J999" i="1"/>
  <c r="I1001" i="1"/>
  <c r="I1002" i="1"/>
  <c r="I1003" i="1"/>
  <c r="J1003" i="1"/>
  <c r="I1004" i="1"/>
  <c r="J1004" i="1"/>
  <c r="I1006" i="1"/>
  <c r="J1006" i="1"/>
  <c r="I1014" i="1"/>
  <c r="I1015" i="1"/>
  <c r="J1015" i="1"/>
  <c r="I1016" i="1"/>
  <c r="I1019" i="1"/>
  <c r="I1020" i="1"/>
  <c r="J1020" i="1"/>
  <c r="I1021" i="1"/>
  <c r="I1022" i="1"/>
  <c r="I1024" i="1"/>
  <c r="I1026" i="1"/>
  <c r="J1026" i="1"/>
  <c r="I1027" i="1"/>
  <c r="I1028" i="1"/>
  <c r="I1030" i="1"/>
  <c r="I1031" i="1"/>
  <c r="I1033" i="1"/>
  <c r="I1035" i="1"/>
  <c r="I1036" i="1"/>
  <c r="J1036" i="1"/>
  <c r="I1038" i="1"/>
  <c r="I1039" i="1"/>
  <c r="I1040" i="1"/>
  <c r="J1040" i="1"/>
  <c r="I1041" i="1"/>
  <c r="J1041" i="1"/>
  <c r="I1043" i="1"/>
  <c r="I1044" i="1"/>
  <c r="I1047" i="1"/>
  <c r="I1048" i="1"/>
  <c r="I1050" i="1"/>
  <c r="I1052" i="1"/>
  <c r="J1052" i="1"/>
  <c r="I1061" i="1"/>
  <c r="J1061" i="1"/>
  <c r="I1062" i="1"/>
  <c r="I1063" i="1"/>
  <c r="J1063" i="1"/>
  <c r="I1064" i="1"/>
  <c r="J1064" i="1"/>
  <c r="I1065" i="1"/>
  <c r="I1066" i="1"/>
  <c r="I1067" i="1"/>
  <c r="I1069" i="1"/>
  <c r="I1070" i="1"/>
  <c r="J1070" i="1"/>
  <c r="I1071" i="1"/>
  <c r="I1073" i="1"/>
  <c r="I1075" i="1"/>
  <c r="J1075" i="1"/>
  <c r="I1076" i="1"/>
  <c r="J1076" i="1"/>
  <c r="I1077" i="1"/>
  <c r="J1077" i="1"/>
  <c r="I1078" i="1"/>
  <c r="J1078" i="1"/>
  <c r="I1079" i="1"/>
  <c r="J1079" i="1"/>
  <c r="I1087" i="1"/>
  <c r="I1088" i="1"/>
  <c r="J1088" i="1"/>
  <c r="I1089" i="1"/>
  <c r="I1090" i="1"/>
  <c r="J1090" i="1"/>
  <c r="I1091" i="1"/>
  <c r="J1091" i="1"/>
  <c r="I1092" i="1"/>
  <c r="I1093" i="1"/>
  <c r="I1094" i="1"/>
  <c r="I1095" i="1"/>
  <c r="I1096" i="1"/>
  <c r="I1097" i="1"/>
  <c r="I1098" i="1"/>
  <c r="I1099" i="1"/>
  <c r="I1100" i="1"/>
  <c r="I1101" i="1"/>
  <c r="J1101" i="1"/>
  <c r="I1102" i="1"/>
  <c r="I1103" i="1"/>
  <c r="I1104" i="1"/>
  <c r="I1105" i="1"/>
  <c r="I1106" i="1"/>
  <c r="I1107" i="1"/>
  <c r="J1107" i="1"/>
  <c r="I1108" i="1"/>
  <c r="J1108" i="1"/>
  <c r="I1109" i="1"/>
  <c r="J1109" i="1"/>
  <c r="G1110" i="1"/>
  <c r="I1111" i="1"/>
  <c r="J1111" i="1"/>
  <c r="I1112" i="1"/>
  <c r="I1113" i="1"/>
  <c r="I1114" i="1"/>
  <c r="I1115" i="1"/>
  <c r="I1116" i="1"/>
  <c r="I1117" i="1"/>
  <c r="J1117" i="1"/>
  <c r="I1118" i="1"/>
  <c r="I1119" i="1"/>
  <c r="I1120" i="1"/>
  <c r="I1121" i="1"/>
  <c r="I1122" i="1"/>
  <c r="I1123" i="1"/>
  <c r="I1124" i="1"/>
  <c r="I1125" i="1"/>
  <c r="I1126" i="1"/>
  <c r="I1127" i="1"/>
  <c r="I1129" i="1"/>
  <c r="I1130" i="1"/>
  <c r="I1136" i="1"/>
  <c r="I1137" i="1"/>
  <c r="I1139" i="1"/>
  <c r="I1140" i="1"/>
  <c r="I1141" i="1"/>
  <c r="I1142" i="1"/>
  <c r="I1143" i="1"/>
  <c r="I1144" i="1"/>
  <c r="I1146" i="1"/>
  <c r="I1154" i="1"/>
  <c r="I1156" i="1"/>
  <c r="J1156" i="1"/>
  <c r="I1157" i="1"/>
  <c r="J1157" i="1"/>
  <c r="I1168" i="1"/>
  <c r="J1168" i="1"/>
  <c r="I1169" i="1"/>
  <c r="I1178" i="1"/>
  <c r="J1178" i="1"/>
  <c r="I1180" i="1"/>
  <c r="J1180" i="1"/>
  <c r="I1181" i="1"/>
  <c r="I1182" i="1"/>
  <c r="I1183" i="1"/>
  <c r="J1183" i="1"/>
  <c r="I1191" i="1"/>
  <c r="J1191" i="1"/>
  <c r="I1193" i="1"/>
  <c r="I1204" i="1"/>
  <c r="I1207" i="1"/>
  <c r="I1208" i="1"/>
  <c r="I1209" i="1"/>
  <c r="I1215" i="1"/>
  <c r="J1215" i="1"/>
  <c r="I1225" i="1"/>
  <c r="J1225" i="1"/>
  <c r="I1226" i="1"/>
  <c r="I1227" i="1"/>
  <c r="I1228" i="1"/>
  <c r="I1229" i="1"/>
  <c r="I1243" i="1"/>
  <c r="I1245" i="1"/>
  <c r="I1246" i="1"/>
  <c r="I1248" i="1"/>
  <c r="I1249" i="1"/>
  <c r="I1250" i="1"/>
  <c r="I1251" i="1"/>
  <c r="I1256" i="1"/>
  <c r="I1257" i="1"/>
  <c r="I1258" i="1"/>
  <c r="I1259" i="1"/>
  <c r="I1260" i="1"/>
  <c r="J1260" i="1"/>
  <c r="I1261" i="1"/>
  <c r="I1262" i="1"/>
  <c r="I1263" i="1"/>
  <c r="I1264" i="1"/>
  <c r="I1265" i="1"/>
  <c r="J1265" i="1"/>
  <c r="I1266" i="1"/>
  <c r="J1266" i="1"/>
  <c r="I1267" i="1"/>
  <c r="I1268" i="1"/>
  <c r="I1276" i="1"/>
  <c r="J1276" i="1"/>
  <c r="I1277" i="1"/>
  <c r="I1278" i="1"/>
  <c r="J1278" i="1"/>
  <c r="I1279" i="1"/>
  <c r="J1279" i="1"/>
  <c r="I1280" i="1"/>
  <c r="J1280" i="1"/>
  <c r="I1282" i="1"/>
  <c r="I1283" i="1"/>
  <c r="I1284" i="1"/>
  <c r="I1285" i="1"/>
  <c r="J1285" i="1"/>
  <c r="I1286" i="1"/>
  <c r="I1287" i="1"/>
  <c r="I1289" i="1"/>
  <c r="I1290" i="1"/>
  <c r="I1291" i="1"/>
  <c r="J1291" i="1"/>
  <c r="I1292" i="1"/>
  <c r="I1294" i="1"/>
  <c r="I1295" i="1"/>
  <c r="I1296" i="1"/>
  <c r="J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J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1" i="1"/>
  <c r="J1351" i="1"/>
  <c r="I1353" i="1"/>
  <c r="G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G1400" i="1"/>
  <c r="I1400" i="1"/>
  <c r="I1401" i="1"/>
  <c r="I1408" i="1"/>
  <c r="I1409" i="1"/>
  <c r="I1412" i="1"/>
  <c r="J1412" i="1"/>
  <c r="I1417" i="1"/>
  <c r="I1420" i="1"/>
  <c r="J1420" i="1"/>
  <c r="I1421" i="1"/>
  <c r="I1422" i="1"/>
  <c r="J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9" i="1"/>
  <c r="I1447" i="1"/>
  <c r="I1448" i="1"/>
  <c r="J1448" i="1"/>
  <c r="I1449" i="1"/>
  <c r="I1451" i="1"/>
  <c r="I1457" i="1"/>
  <c r="I1461" i="1"/>
  <c r="I1463" i="1"/>
  <c r="I1464" i="1"/>
  <c r="I1465" i="1"/>
  <c r="I1466" i="1"/>
  <c r="I1468" i="1"/>
  <c r="I1471" i="1"/>
  <c r="J1471" i="1"/>
  <c r="I1472" i="1"/>
  <c r="I1473" i="1"/>
  <c r="I1474" i="1"/>
  <c r="I1475" i="1"/>
  <c r="G1476" i="1"/>
  <c r="I1476" i="1"/>
  <c r="G1477" i="1"/>
  <c r="G1478" i="1"/>
  <c r="G1479" i="1"/>
  <c r="G1480" i="1"/>
  <c r="G1481" i="1"/>
  <c r="K1482" i="1"/>
  <c r="G1484" i="1"/>
  <c r="G1485" i="1"/>
  <c r="G1486" i="1"/>
  <c r="G1487" i="1"/>
  <c r="K1488" i="1"/>
  <c r="G1489" i="1"/>
  <c r="G1490" i="1"/>
  <c r="G1491" i="1"/>
  <c r="G1492" i="1"/>
  <c r="G1493" i="1"/>
  <c r="G1494" i="1"/>
  <c r="K1498" i="1"/>
  <c r="K1504" i="1"/>
  <c r="I1505" i="1"/>
  <c r="J1505" i="1"/>
  <c r="I1506" i="1"/>
  <c r="J1506" i="1"/>
  <c r="I1514" i="1"/>
  <c r="I1523" i="1"/>
  <c r="I1524" i="1"/>
  <c r="I1546" i="1"/>
  <c r="I1547" i="1"/>
  <c r="J1547" i="1"/>
  <c r="I1548" i="1"/>
  <c r="I1549" i="1"/>
  <c r="I1556" i="1"/>
  <c r="J1556" i="1"/>
  <c r="I1557" i="1"/>
  <c r="J1557" i="1"/>
  <c r="I1558" i="1"/>
  <c r="J1558" i="1"/>
  <c r="I1560" i="1"/>
  <c r="I1561" i="1"/>
  <c r="I1562" i="1"/>
  <c r="J1562" i="1"/>
  <c r="I1563" i="1"/>
  <c r="I1564" i="1"/>
  <c r="I1567" i="1"/>
  <c r="I1576" i="1"/>
  <c r="J1576" i="1"/>
  <c r="I1577" i="1"/>
  <c r="I1578" i="1"/>
  <c r="J1578" i="1"/>
  <c r="I1579" i="1"/>
  <c r="I1580" i="1"/>
  <c r="J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J1596" i="1"/>
  <c r="I1597" i="1"/>
  <c r="I1598" i="1"/>
  <c r="I1599" i="1"/>
  <c r="I1600" i="1"/>
  <c r="I1601" i="1"/>
  <c r="I1602" i="1"/>
  <c r="I1603" i="1"/>
  <c r="I1604" i="1"/>
  <c r="I1605" i="1"/>
  <c r="I1620" i="1"/>
  <c r="J1620" i="1"/>
  <c r="K1621" i="1"/>
  <c r="I1633" i="1"/>
  <c r="J1633" i="1"/>
  <c r="I1635" i="1"/>
  <c r="J1635" i="1"/>
  <c r="I1636" i="1"/>
  <c r="J1636" i="1"/>
  <c r="I1637" i="1"/>
  <c r="I1638" i="1"/>
  <c r="I1639" i="1"/>
  <c r="I1640" i="1"/>
  <c r="I1641" i="1"/>
  <c r="J1641" i="1"/>
  <c r="I1642" i="1"/>
  <c r="I1643" i="1"/>
  <c r="I1644" i="1"/>
  <c r="I1653" i="1"/>
  <c r="I1654" i="1"/>
  <c r="J1654" i="1"/>
  <c r="I1655" i="1"/>
  <c r="G1656" i="1"/>
  <c r="I1656" i="1"/>
  <c r="I1657" i="1"/>
  <c r="I1658" i="1"/>
  <c r="I1659" i="1"/>
  <c r="I1660" i="1"/>
  <c r="I1661" i="1"/>
  <c r="I1662" i="1"/>
  <c r="I1663" i="1"/>
  <c r="I1664" i="1"/>
  <c r="J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G1699" i="1"/>
  <c r="I1699" i="1"/>
  <c r="I1700" i="1"/>
  <c r="I1701" i="1"/>
  <c r="I1707" i="1"/>
  <c r="I1708" i="1"/>
  <c r="J1708" i="1"/>
  <c r="I1709" i="1"/>
  <c r="I1710" i="1"/>
  <c r="I1712" i="1"/>
  <c r="I1714" i="1"/>
  <c r="I1716" i="1"/>
  <c r="I1717" i="1"/>
  <c r="J1717" i="1"/>
  <c r="I1718" i="1"/>
  <c r="I1719" i="1"/>
  <c r="I1720" i="1"/>
  <c r="I1721" i="1"/>
  <c r="I1723" i="1"/>
  <c r="I1725" i="1"/>
  <c r="J1725" i="1"/>
  <c r="I1735" i="1"/>
  <c r="J1735" i="1"/>
  <c r="I1736" i="1"/>
  <c r="I1737" i="1"/>
  <c r="J1737" i="1"/>
  <c r="I1743" i="1"/>
  <c r="I1744" i="1"/>
  <c r="I1745" i="1"/>
  <c r="I1746" i="1"/>
  <c r="I1747" i="1"/>
  <c r="I1748" i="1"/>
  <c r="I1750" i="1"/>
  <c r="J1750" i="1"/>
  <c r="I1758" i="1"/>
  <c r="J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4" i="1"/>
  <c r="J1774" i="1"/>
  <c r="I1776" i="1"/>
  <c r="I1777" i="1"/>
  <c r="I1781" i="1"/>
  <c r="I1782" i="1"/>
  <c r="J1782" i="1"/>
  <c r="I1783" i="1"/>
  <c r="I1784" i="1"/>
  <c r="I1785" i="1"/>
  <c r="I1786" i="1"/>
  <c r="I1787" i="1"/>
  <c r="I1790" i="1"/>
  <c r="I1791" i="1"/>
  <c r="I1796" i="1"/>
  <c r="J1796" i="1"/>
  <c r="I1798" i="1"/>
  <c r="I1799" i="1"/>
  <c r="I1800" i="1"/>
  <c r="I1801" i="1"/>
  <c r="I1802" i="1"/>
  <c r="I1803" i="1"/>
  <c r="I1808" i="1"/>
  <c r="I1810" i="1"/>
  <c r="I1811" i="1"/>
  <c r="I1816" i="1"/>
  <c r="J1816" i="1"/>
  <c r="I1817" i="1"/>
  <c r="I1818" i="1"/>
  <c r="I1819" i="1"/>
  <c r="I1820" i="1"/>
  <c r="I1821" i="1"/>
  <c r="I1826" i="1"/>
  <c r="J1826" i="1"/>
  <c r="I1827" i="1"/>
  <c r="I1828" i="1"/>
  <c r="I1829" i="1"/>
  <c r="J1829" i="1"/>
  <c r="I1830" i="1"/>
  <c r="I1831" i="1"/>
  <c r="J1831" i="1"/>
  <c r="I1832" i="1"/>
  <c r="I1833" i="1"/>
  <c r="J1833" i="1"/>
  <c r="I1834" i="1"/>
  <c r="J1834" i="1"/>
  <c r="I1835" i="1"/>
  <c r="J1835" i="1"/>
  <c r="I1836" i="1"/>
  <c r="I1837" i="1"/>
  <c r="J1837" i="1"/>
  <c r="I1838" i="1"/>
  <c r="I1839" i="1"/>
  <c r="J1839" i="1"/>
  <c r="I1840" i="1"/>
  <c r="J1840" i="1"/>
  <c r="G1841" i="1"/>
  <c r="I1841" i="1"/>
  <c r="I1842" i="1"/>
  <c r="I1843" i="1"/>
  <c r="I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I1852" i="1"/>
  <c r="J1852" i="1"/>
  <c r="I1853" i="1"/>
  <c r="I1854" i="1"/>
  <c r="I1855" i="1"/>
  <c r="I1856" i="1"/>
  <c r="I1857" i="1"/>
  <c r="I1858" i="1"/>
  <c r="I1859" i="1"/>
  <c r="I1860" i="1"/>
  <c r="I1861" i="1"/>
  <c r="J1861" i="1"/>
  <c r="I1862" i="1"/>
  <c r="I1863" i="1"/>
  <c r="I1864" i="1"/>
  <c r="I1865" i="1"/>
  <c r="I1866" i="1"/>
  <c r="J1866" i="1"/>
  <c r="I1867" i="1"/>
  <c r="I1868" i="1"/>
  <c r="I1869" i="1"/>
  <c r="I1870" i="1"/>
  <c r="I1871" i="1"/>
  <c r="I1872" i="1"/>
  <c r="I1873" i="1"/>
  <c r="I1874" i="1"/>
  <c r="I1875" i="1"/>
  <c r="I1876" i="1"/>
  <c r="I1877" i="1"/>
  <c r="J1877" i="1"/>
  <c r="I1878" i="1"/>
  <c r="I1879" i="1"/>
  <c r="J1879" i="1"/>
  <c r="I1880" i="1"/>
  <c r="I1881" i="1"/>
  <c r="I1882" i="1"/>
  <c r="I1883" i="1"/>
  <c r="J1883" i="1"/>
  <c r="I1884" i="1"/>
  <c r="I1885" i="1"/>
  <c r="I1886" i="1"/>
  <c r="I1887" i="1"/>
  <c r="I1888" i="1"/>
  <c r="I1889" i="1"/>
  <c r="I1890" i="1"/>
  <c r="J1890" i="1"/>
  <c r="I1891" i="1"/>
  <c r="I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I1900" i="1"/>
  <c r="I1902" i="1"/>
  <c r="J1902" i="1"/>
  <c r="I1903" i="1"/>
  <c r="J1903" i="1"/>
  <c r="I1904" i="1"/>
  <c r="I1905" i="1"/>
  <c r="I1906" i="1"/>
  <c r="J1906" i="1"/>
  <c r="I1907" i="1"/>
  <c r="I1908" i="1"/>
  <c r="I1909" i="1"/>
  <c r="J1909" i="1"/>
  <c r="I1910" i="1"/>
  <c r="J1910" i="1"/>
  <c r="I1911" i="1"/>
  <c r="J1911" i="1"/>
  <c r="I1912" i="1"/>
  <c r="I1913" i="1"/>
  <c r="I1914" i="1"/>
  <c r="I1915" i="1"/>
  <c r="I1916" i="1"/>
  <c r="I1917" i="1"/>
  <c r="I1918" i="1"/>
  <c r="J1918" i="1"/>
  <c r="I1919" i="1"/>
  <c r="J1919" i="1"/>
  <c r="I1920" i="1"/>
  <c r="J1920" i="1"/>
  <c r="I1921" i="1"/>
  <c r="I1922" i="1"/>
  <c r="J1922" i="1"/>
  <c r="I1929" i="1"/>
  <c r="J1929" i="1"/>
  <c r="I1930" i="1"/>
  <c r="I1931" i="1"/>
  <c r="J1931" i="1"/>
  <c r="I1932" i="1"/>
  <c r="I1933" i="1"/>
  <c r="J1933" i="1"/>
  <c r="I1934" i="1"/>
  <c r="J1934" i="1"/>
  <c r="I1935" i="1"/>
  <c r="I1936" i="1"/>
  <c r="I1937" i="1"/>
  <c r="I1938" i="1"/>
  <c r="I1939" i="1"/>
  <c r="J1939" i="1"/>
  <c r="I1940" i="1"/>
  <c r="J1940" i="1"/>
  <c r="I1941" i="1"/>
  <c r="J1941" i="1"/>
  <c r="I1942" i="1"/>
  <c r="I1943" i="1"/>
  <c r="J1943" i="1"/>
  <c r="I1944" i="1"/>
  <c r="J1944" i="1"/>
  <c r="I1945" i="1"/>
  <c r="J1945" i="1"/>
  <c r="I1946" i="1"/>
  <c r="I1947" i="1"/>
  <c r="J1947" i="1"/>
  <c r="I1948" i="1"/>
  <c r="I1949" i="1"/>
  <c r="I1950" i="1"/>
  <c r="I1951" i="1"/>
  <c r="I1952" i="1"/>
  <c r="I1953" i="1"/>
  <c r="J1953" i="1"/>
  <c r="I1954" i="1"/>
  <c r="I1955" i="1"/>
  <c r="I1956" i="1"/>
  <c r="J1956" i="1"/>
  <c r="I1957" i="1"/>
  <c r="I1958" i="1"/>
  <c r="J1958" i="1"/>
  <c r="I1959" i="1"/>
  <c r="J1959" i="1"/>
  <c r="I1963" i="1"/>
  <c r="J1963" i="1"/>
  <c r="I1964" i="1"/>
  <c r="J1964" i="1"/>
  <c r="I1965" i="1"/>
  <c r="I1966" i="1"/>
  <c r="I1968" i="1"/>
  <c r="J1968" i="1"/>
  <c r="I1969" i="1"/>
  <c r="I1970" i="1"/>
  <c r="J1970" i="1"/>
  <c r="I1971" i="1"/>
  <c r="J1971" i="1"/>
  <c r="I1972" i="1"/>
  <c r="J1972" i="1"/>
  <c r="I1973" i="1"/>
  <c r="J1973" i="1"/>
  <c r="I1974" i="1"/>
  <c r="I1975" i="1"/>
  <c r="J1975" i="1"/>
  <c r="I1976" i="1"/>
  <c r="J1976" i="1"/>
  <c r="I1977" i="1"/>
  <c r="I1978" i="1"/>
  <c r="I1979" i="1"/>
  <c r="I1980" i="1"/>
  <c r="I1981" i="1"/>
  <c r="I1987" i="1"/>
  <c r="J1987" i="1"/>
  <c r="I1988" i="1"/>
  <c r="I1989" i="1"/>
  <c r="J1989" i="1"/>
  <c r="I1990" i="1"/>
  <c r="I1991" i="1"/>
  <c r="I1992" i="1"/>
  <c r="J1992" i="1"/>
  <c r="I1993" i="1"/>
  <c r="J1993" i="1"/>
  <c r="I1994" i="1"/>
  <c r="J1994" i="1"/>
  <c r="I1995" i="1"/>
  <c r="I1996" i="1"/>
  <c r="I1997" i="1"/>
  <c r="I1998" i="1"/>
  <c r="I1999" i="1"/>
  <c r="I2000" i="1"/>
  <c r="I2001" i="1"/>
  <c r="J2001" i="1"/>
  <c r="I2002" i="1"/>
  <c r="I2003" i="1"/>
  <c r="I2004" i="1"/>
  <c r="J2004" i="1"/>
  <c r="I2005" i="1"/>
  <c r="J2005" i="1"/>
  <c r="I2007" i="1"/>
  <c r="I2008" i="1"/>
  <c r="J2008" i="1"/>
  <c r="I2009" i="1"/>
  <c r="J2009" i="1"/>
  <c r="I2010" i="1"/>
  <c r="J2010" i="1"/>
  <c r="I2011" i="1"/>
  <c r="I2012" i="1"/>
  <c r="J2012" i="1"/>
  <c r="I2013" i="1"/>
  <c r="G2014" i="1"/>
  <c r="I2015" i="1"/>
  <c r="J2015" i="1"/>
  <c r="I2016" i="1"/>
  <c r="I2017" i="1"/>
  <c r="J2017" i="1"/>
  <c r="I2018" i="1"/>
  <c r="J2018" i="1"/>
  <c r="I2019" i="1"/>
  <c r="I2020" i="1"/>
  <c r="J2020" i="1"/>
  <c r="I2021" i="1"/>
  <c r="J2021" i="1"/>
  <c r="I2022" i="1"/>
  <c r="I2023" i="1"/>
  <c r="I2024" i="1"/>
  <c r="I2025" i="1"/>
  <c r="I2026" i="1"/>
  <c r="J2026" i="1"/>
  <c r="I2027" i="1"/>
  <c r="I2035" i="1"/>
  <c r="I2036" i="1"/>
  <c r="I2037" i="1"/>
  <c r="I2038" i="1"/>
  <c r="I2039" i="1"/>
  <c r="I2044" i="1"/>
  <c r="I2052" i="1"/>
  <c r="J2052" i="1"/>
  <c r="I2053" i="1"/>
  <c r="I2062" i="1"/>
  <c r="J2062" i="1"/>
  <c r="I2064" i="1"/>
  <c r="I2066" i="1"/>
  <c r="J2066" i="1"/>
  <c r="I2068" i="1"/>
  <c r="J2068" i="1"/>
  <c r="I2070" i="1"/>
  <c r="I2071" i="1"/>
  <c r="J2071" i="1"/>
  <c r="I2072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I2089" i="1"/>
  <c r="J2089" i="1"/>
  <c r="I2090" i="1"/>
  <c r="I2091" i="1"/>
  <c r="I2092" i="1"/>
  <c r="I2093" i="1"/>
  <c r="I2094" i="1"/>
  <c r="I2095" i="1"/>
  <c r="J2095" i="1"/>
  <c r="I2096" i="1"/>
  <c r="I2097" i="1"/>
  <c r="J2097" i="1"/>
  <c r="I2098" i="1"/>
  <c r="I2099" i="1"/>
  <c r="I2100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11" i="1"/>
  <c r="I2112" i="1"/>
  <c r="J2112" i="1"/>
  <c r="I2113" i="1"/>
  <c r="I2114" i="1"/>
  <c r="I2115" i="1"/>
  <c r="J2115" i="1"/>
  <c r="I2116" i="1"/>
  <c r="I2117" i="1"/>
  <c r="I2118" i="1"/>
  <c r="I2119" i="1"/>
  <c r="J2119" i="1"/>
  <c r="I2120" i="1"/>
  <c r="J2120" i="1"/>
  <c r="I2121" i="1"/>
  <c r="I2122" i="1"/>
  <c r="J2122" i="1"/>
  <c r="I2127" i="1"/>
  <c r="I2133" i="1"/>
  <c r="J2133" i="1"/>
  <c r="I2134" i="1"/>
  <c r="I2135" i="1"/>
  <c r="J2135" i="1"/>
  <c r="I2136" i="1"/>
  <c r="I2137" i="1"/>
  <c r="J2137" i="1"/>
  <c r="I2138" i="1"/>
  <c r="I2139" i="1"/>
  <c r="J2139" i="1"/>
  <c r="I2140" i="1"/>
  <c r="I2141" i="1"/>
  <c r="J2141" i="1"/>
  <c r="I2142" i="1"/>
  <c r="I2143" i="1"/>
  <c r="J2143" i="1"/>
  <c r="I2144" i="1"/>
  <c r="J2144" i="1"/>
  <c r="I2145" i="1"/>
  <c r="J2145" i="1"/>
  <c r="I2146" i="1"/>
  <c r="J2146" i="1"/>
  <c r="I2147" i="1"/>
  <c r="J2147" i="1"/>
  <c r="I2148" i="1"/>
  <c r="I2149" i="1"/>
  <c r="J2149" i="1"/>
  <c r="I2150" i="1"/>
  <c r="J2150" i="1"/>
  <c r="I2151" i="1"/>
  <c r="J2151" i="1"/>
  <c r="I2152" i="1"/>
  <c r="J2152" i="1"/>
  <c r="I2153" i="1"/>
  <c r="J2153" i="1"/>
  <c r="I2154" i="1"/>
  <c r="I2155" i="1"/>
  <c r="I2156" i="1"/>
  <c r="I2157" i="1"/>
  <c r="I2158" i="1"/>
  <c r="I2159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8" i="1"/>
  <c r="I2169" i="1"/>
  <c r="J2169" i="1"/>
  <c r="I2170" i="1"/>
  <c r="J2170" i="1"/>
  <c r="I2171" i="1"/>
  <c r="J2171" i="1"/>
  <c r="I2172" i="1"/>
  <c r="I2173" i="1"/>
  <c r="J2173" i="1"/>
  <c r="I2174" i="1"/>
  <c r="J2174" i="1"/>
  <c r="I2175" i="1"/>
  <c r="J2175" i="1"/>
  <c r="I2176" i="1"/>
  <c r="I2177" i="1"/>
  <c r="I2178" i="1"/>
  <c r="I2179" i="1"/>
  <c r="J2179" i="1"/>
  <c r="I2180" i="1"/>
  <c r="I2181" i="1"/>
  <c r="J2181" i="1"/>
  <c r="I2182" i="1"/>
  <c r="J2182" i="1"/>
  <c r="I2183" i="1"/>
  <c r="J2183" i="1"/>
  <c r="I2184" i="1"/>
  <c r="I2185" i="1"/>
  <c r="J2185" i="1"/>
  <c r="I2186" i="1"/>
  <c r="I2187" i="1"/>
  <c r="J2187" i="1"/>
  <c r="I2188" i="1"/>
  <c r="I2189" i="1"/>
  <c r="I2190" i="1"/>
  <c r="I2191" i="1"/>
  <c r="I2192" i="1"/>
  <c r="J2192" i="1"/>
  <c r="I2193" i="1"/>
  <c r="J2193" i="1"/>
  <c r="I2197" i="1"/>
  <c r="J2197" i="1"/>
  <c r="I2198" i="1"/>
  <c r="J2198" i="1"/>
  <c r="I2199" i="1"/>
  <c r="I2203" i="1"/>
  <c r="I2204" i="1"/>
  <c r="I2205" i="1"/>
  <c r="J2205" i="1"/>
  <c r="I2207" i="1"/>
  <c r="I2208" i="1"/>
  <c r="J2208" i="1"/>
  <c r="I2209" i="1"/>
  <c r="J2209" i="1"/>
  <c r="I2210" i="1"/>
  <c r="I2211" i="1"/>
  <c r="I2212" i="1"/>
  <c r="I2213" i="1"/>
  <c r="I2214" i="1"/>
  <c r="J2214" i="1"/>
  <c r="I2215" i="1"/>
  <c r="I2216" i="1"/>
  <c r="I2218" i="1"/>
  <c r="I2219" i="1"/>
  <c r="J2219" i="1"/>
  <c r="I2220" i="1"/>
  <c r="J2220" i="1"/>
  <c r="I2221" i="1"/>
  <c r="I2222" i="1"/>
  <c r="J2222" i="1"/>
  <c r="I2224" i="1"/>
  <c r="I2226" i="1"/>
  <c r="J2226" i="1"/>
  <c r="I2230" i="1"/>
  <c r="J2230" i="1"/>
  <c r="I2231" i="1"/>
  <c r="I2233" i="1"/>
  <c r="I2235" i="1"/>
  <c r="J2235" i="1"/>
  <c r="I2236" i="1"/>
  <c r="J2236" i="1"/>
  <c r="I2238" i="1"/>
  <c r="J2238" i="1"/>
  <c r="I2239" i="1"/>
  <c r="J2239" i="1"/>
  <c r="I2243" i="1"/>
  <c r="J2243" i="1"/>
  <c r="I2247" i="1"/>
  <c r="J2247" i="1"/>
  <c r="I2248" i="1"/>
  <c r="J2248" i="1"/>
  <c r="I2249" i="1"/>
  <c r="I2250" i="1"/>
  <c r="J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J2262" i="1"/>
  <c r="I2263" i="1"/>
  <c r="J2263" i="1"/>
  <c r="I2264" i="1"/>
  <c r="I2265" i="1"/>
  <c r="I2266" i="1"/>
  <c r="I2267" i="1"/>
  <c r="I2268" i="1"/>
  <c r="I2273" i="1"/>
  <c r="J2273" i="1"/>
  <c r="I2274" i="1"/>
  <c r="J2274" i="1"/>
  <c r="I2275" i="1"/>
  <c r="J2275" i="1"/>
  <c r="I2276" i="1"/>
  <c r="I2277" i="1"/>
  <c r="J2277" i="1"/>
  <c r="I2278" i="1"/>
  <c r="I2279" i="1"/>
  <c r="I2281" i="1"/>
  <c r="I2282" i="1"/>
  <c r="J2282" i="1"/>
  <c r="I2283" i="1"/>
  <c r="I2284" i="1"/>
  <c r="I2285" i="1"/>
  <c r="I2288" i="1"/>
  <c r="I2289" i="1"/>
  <c r="J2289" i="1"/>
  <c r="I2290" i="1"/>
  <c r="I2291" i="1"/>
  <c r="I2292" i="1"/>
  <c r="I2293" i="1"/>
  <c r="I2294" i="1"/>
  <c r="I2295" i="1"/>
  <c r="J2295" i="1"/>
  <c r="I2296" i="1"/>
  <c r="I2297" i="1"/>
  <c r="I2298" i="1"/>
  <c r="I2299" i="1"/>
  <c r="J2299" i="1"/>
  <c r="G2301" i="1"/>
  <c r="I2303" i="1"/>
  <c r="J2303" i="1"/>
  <c r="I2305" i="1"/>
  <c r="I2306" i="1"/>
  <c r="I2307" i="1"/>
  <c r="I2308" i="1"/>
  <c r="I2309" i="1"/>
  <c r="I2310" i="1"/>
  <c r="J2310" i="1"/>
  <c r="I335" i="1"/>
  <c r="J335" i="1"/>
  <c r="K715" i="1"/>
  <c r="H1419" i="1"/>
  <c r="J2140" i="1"/>
  <c r="K2140" i="1"/>
  <c r="J2091" i="1"/>
  <c r="K2091" i="1"/>
  <c r="J2044" i="1"/>
  <c r="K2044" i="1"/>
  <c r="J1988" i="1"/>
  <c r="K1988" i="1"/>
  <c r="J1979" i="1"/>
  <c r="K1979" i="1"/>
  <c r="J1966" i="1"/>
  <c r="K1966" i="1"/>
  <c r="J1876" i="1"/>
  <c r="K1876" i="1"/>
  <c r="J1790" i="1"/>
  <c r="K1790" i="1"/>
  <c r="J1777" i="1"/>
  <c r="K1777" i="1"/>
  <c r="J1763" i="1"/>
  <c r="K1763" i="1"/>
  <c r="J1747" i="1"/>
  <c r="K1747" i="1"/>
  <c r="J1719" i="1"/>
  <c r="K1719" i="1"/>
  <c r="J1672" i="1"/>
  <c r="K1672" i="1"/>
  <c r="J1668" i="1"/>
  <c r="K1668" i="1"/>
  <c r="J1656" i="1"/>
  <c r="K1656" i="1"/>
  <c r="J1640" i="1"/>
  <c r="K1640" i="1"/>
  <c r="J1599" i="1"/>
  <c r="K1599" i="1"/>
  <c r="J1587" i="1"/>
  <c r="K1587" i="1"/>
  <c r="J1567" i="1"/>
  <c r="K1567" i="1"/>
  <c r="J1546" i="1"/>
  <c r="K1546" i="1"/>
  <c r="J1487" i="1"/>
  <c r="K1487" i="1"/>
  <c r="J1479" i="1"/>
  <c r="K1479" i="1"/>
  <c r="J1465" i="1"/>
  <c r="K1465" i="1"/>
  <c r="J1421" i="1"/>
  <c r="K1421" i="1"/>
  <c r="J1395" i="1"/>
  <c r="K1395" i="1"/>
  <c r="J1379" i="1"/>
  <c r="K1379" i="1"/>
  <c r="J1347" i="1"/>
  <c r="K1347" i="1"/>
  <c r="J1339" i="1"/>
  <c r="K1339" i="1"/>
  <c r="J1327" i="1"/>
  <c r="K1327" i="1"/>
  <c r="J1315" i="1"/>
  <c r="K1315" i="1"/>
  <c r="J1303" i="1"/>
  <c r="K1303" i="1"/>
  <c r="J1249" i="1"/>
  <c r="K1249" i="1"/>
  <c r="J1208" i="1"/>
  <c r="K1208" i="1"/>
  <c r="J1125" i="1"/>
  <c r="K1125" i="1"/>
  <c r="J95" i="1"/>
  <c r="K95" i="1"/>
  <c r="J277" i="1"/>
  <c r="K277" i="1"/>
  <c r="J830" i="1"/>
  <c r="K830" i="1"/>
  <c r="J1083" i="1"/>
  <c r="K1083" i="1"/>
  <c r="J1189" i="1"/>
  <c r="K1189" i="1"/>
  <c r="J1452" i="1"/>
  <c r="K1452" i="1"/>
  <c r="J290" i="1"/>
  <c r="K290" i="1"/>
  <c r="J2305" i="1"/>
  <c r="K2305" i="1"/>
  <c r="J2221" i="1"/>
  <c r="K2221" i="1"/>
  <c r="J2212" i="1"/>
  <c r="K2212" i="1"/>
  <c r="J2189" i="1"/>
  <c r="K2189" i="1"/>
  <c r="J2155" i="1"/>
  <c r="K2155" i="1"/>
  <c r="J2090" i="1"/>
  <c r="K2090" i="1"/>
  <c r="J2003" i="1"/>
  <c r="K2003" i="1"/>
  <c r="J1995" i="1"/>
  <c r="K1995" i="1"/>
  <c r="J1978" i="1"/>
  <c r="K1978" i="1"/>
  <c r="J1950" i="1"/>
  <c r="K1950" i="1"/>
  <c r="J1908" i="1"/>
  <c r="K1908" i="1"/>
  <c r="J1863" i="1"/>
  <c r="K1863" i="1"/>
  <c r="J1827" i="1"/>
  <c r="K1827" i="1"/>
  <c r="J1798" i="1"/>
  <c r="K1798" i="1"/>
  <c r="J1776" i="1"/>
  <c r="K1776" i="1"/>
  <c r="J1762" i="1"/>
  <c r="K1762" i="1"/>
  <c r="J1699" i="1"/>
  <c r="K1699" i="1"/>
  <c r="J1687" i="1"/>
  <c r="K1687" i="1"/>
  <c r="J1667" i="1"/>
  <c r="K1667" i="1"/>
  <c r="J1643" i="1"/>
  <c r="K1643" i="1"/>
  <c r="J1594" i="1"/>
  <c r="K1594" i="1"/>
  <c r="J1582" i="1"/>
  <c r="K1582" i="1"/>
  <c r="J1549" i="1"/>
  <c r="K1549" i="1"/>
  <c r="J1486" i="1"/>
  <c r="K1486" i="1"/>
  <c r="J1474" i="1"/>
  <c r="K1474" i="1"/>
  <c r="J1457" i="1"/>
  <c r="J1436" i="1"/>
  <c r="K1436" i="1"/>
  <c r="J1424" i="1"/>
  <c r="K1424" i="1"/>
  <c r="J1394" i="1"/>
  <c r="K1394" i="1"/>
  <c r="J1342" i="1"/>
  <c r="K1342" i="1"/>
  <c r="J1326" i="1"/>
  <c r="K1326" i="1"/>
  <c r="J1310" i="1"/>
  <c r="K1310" i="1"/>
  <c r="J1289" i="1"/>
  <c r="K1289" i="1"/>
  <c r="J239" i="1"/>
  <c r="K239" i="1"/>
  <c r="J50" i="1"/>
  <c r="J40" i="1"/>
  <c r="K40" i="1"/>
  <c r="J144" i="1"/>
  <c r="K144" i="1"/>
  <c r="J835" i="1"/>
  <c r="K835" i="1"/>
  <c r="J902" i="1"/>
  <c r="K902" i="1"/>
  <c r="J1057" i="1"/>
  <c r="K1057" i="1"/>
  <c r="J1231" i="1"/>
  <c r="K1231" i="1"/>
  <c r="J2032" i="1"/>
  <c r="K2032" i="1"/>
  <c r="J2244" i="1"/>
  <c r="K2244" i="1"/>
  <c r="J2259" i="1"/>
  <c r="K2259" i="1"/>
  <c r="J2218" i="1"/>
  <c r="K2218" i="1"/>
  <c r="K2295" i="1"/>
  <c r="J2281" i="1"/>
  <c r="K2281" i="1"/>
  <c r="J2276" i="1"/>
  <c r="K2276" i="1"/>
  <c r="J2264" i="1"/>
  <c r="K2264" i="1"/>
  <c r="J2260" i="1"/>
  <c r="K2260" i="1"/>
  <c r="J2252" i="1"/>
  <c r="K2252" i="1"/>
  <c r="J2231" i="1"/>
  <c r="J2204" i="1"/>
  <c r="K2204" i="1"/>
  <c r="J2190" i="1"/>
  <c r="K2190" i="1"/>
  <c r="K2178" i="1"/>
  <c r="J2178" i="1"/>
  <c r="J2156" i="1"/>
  <c r="K2156" i="1"/>
  <c r="J2148" i="1"/>
  <c r="K2148" i="1"/>
  <c r="J2127" i="1"/>
  <c r="K2127" i="1"/>
  <c r="J2099" i="1"/>
  <c r="K2099" i="1"/>
  <c r="J2025" i="1"/>
  <c r="K2025" i="1"/>
  <c r="J1996" i="1"/>
  <c r="K1996" i="1"/>
  <c r="J1955" i="1"/>
  <c r="K1955" i="1"/>
  <c r="J1951" i="1"/>
  <c r="K1951" i="1"/>
  <c r="J1935" i="1"/>
  <c r="K1935" i="1"/>
  <c r="J1921" i="1"/>
  <c r="K1921" i="1"/>
  <c r="J1917" i="1"/>
  <c r="K1917" i="1"/>
  <c r="J1913" i="1"/>
  <c r="K1913" i="1"/>
  <c r="J1905" i="1"/>
  <c r="K1905" i="1"/>
  <c r="J1892" i="1"/>
  <c r="K1892" i="1"/>
  <c r="J1888" i="1"/>
  <c r="K1888" i="1"/>
  <c r="J1880" i="1"/>
  <c r="K1880" i="1"/>
  <c r="J1872" i="1"/>
  <c r="K1872" i="1"/>
  <c r="J1864" i="1"/>
  <c r="K1864" i="1"/>
  <c r="J1860" i="1"/>
  <c r="K1860" i="1"/>
  <c r="J1856" i="1"/>
  <c r="K1856" i="1"/>
  <c r="J1832" i="1"/>
  <c r="J1820" i="1"/>
  <c r="K1820" i="1"/>
  <c r="J1799" i="1"/>
  <c r="K1799" i="1"/>
  <c r="J1771" i="1"/>
  <c r="K1771" i="1"/>
  <c r="J1743" i="1"/>
  <c r="K1743" i="1"/>
  <c r="J1692" i="1"/>
  <c r="K1692" i="1"/>
  <c r="J1684" i="1"/>
  <c r="K1684" i="1"/>
  <c r="J1676" i="1"/>
  <c r="K1676" i="1"/>
  <c r="J1660" i="1"/>
  <c r="K1660" i="1"/>
  <c r="J1603" i="1"/>
  <c r="K1603" i="1"/>
  <c r="J1591" i="1"/>
  <c r="K1591" i="1"/>
  <c r="J1579" i="1"/>
  <c r="K1579" i="1"/>
  <c r="J1561" i="1"/>
  <c r="K1561" i="1"/>
  <c r="J1514" i="1"/>
  <c r="K1514" i="1"/>
  <c r="J1491" i="1"/>
  <c r="K1491" i="1"/>
  <c r="J1437" i="1"/>
  <c r="K1437" i="1"/>
  <c r="J1429" i="1"/>
  <c r="K1429" i="1"/>
  <c r="J1409" i="1"/>
  <c r="K1409" i="1"/>
  <c r="J1391" i="1"/>
  <c r="K1391" i="1"/>
  <c r="J1383" i="1"/>
  <c r="K1383" i="1"/>
  <c r="J1353" i="1"/>
  <c r="K1353" i="1"/>
  <c r="J1335" i="1"/>
  <c r="K1335" i="1"/>
  <c r="J1319" i="1"/>
  <c r="K1319" i="1"/>
  <c r="J1257" i="1"/>
  <c r="K1257" i="1"/>
  <c r="J1226" i="1"/>
  <c r="K1226" i="1"/>
  <c r="J1140" i="1"/>
  <c r="K1140" i="1"/>
  <c r="J1121" i="1"/>
  <c r="K1121" i="1"/>
  <c r="J834" i="1"/>
  <c r="K834" i="1"/>
  <c r="J943" i="1"/>
  <c r="J1053" i="1"/>
  <c r="K1053" i="1"/>
  <c r="J1200" i="1"/>
  <c r="K1200" i="1"/>
  <c r="J1727" i="1"/>
  <c r="K1727" i="1"/>
  <c r="K18" i="1"/>
  <c r="J2309" i="1"/>
  <c r="K2309" i="1"/>
  <c r="J2294" i="1"/>
  <c r="K2294" i="1"/>
  <c r="J2284" i="1"/>
  <c r="K2284" i="1"/>
  <c r="J2159" i="1"/>
  <c r="K2159" i="1"/>
  <c r="J2118" i="1"/>
  <c r="K2118" i="1"/>
  <c r="J2094" i="1"/>
  <c r="K2094" i="1"/>
  <c r="J2070" i="1"/>
  <c r="J2035" i="1"/>
  <c r="K2035" i="1"/>
  <c r="J2016" i="1"/>
  <c r="K2016" i="1"/>
  <c r="J1954" i="1"/>
  <c r="K1954" i="1"/>
  <c r="J1942" i="1"/>
  <c r="K1942" i="1"/>
  <c r="J1938" i="1"/>
  <c r="K1938" i="1"/>
  <c r="J1930" i="1"/>
  <c r="K1930" i="1"/>
  <c r="J1916" i="1"/>
  <c r="K1916" i="1"/>
  <c r="J1899" i="1"/>
  <c r="K1899" i="1"/>
  <c r="J1871" i="1"/>
  <c r="K1871" i="1"/>
  <c r="J1859" i="1"/>
  <c r="K1859" i="1"/>
  <c r="J1851" i="1"/>
  <c r="K1851" i="1"/>
  <c r="J1819" i="1"/>
  <c r="K1819" i="1"/>
  <c r="J1787" i="1"/>
  <c r="K1787" i="1"/>
  <c r="J1723" i="1"/>
  <c r="K1723" i="1"/>
  <c r="J1712" i="1"/>
  <c r="K1712" i="1"/>
  <c r="J1691" i="1"/>
  <c r="K1691" i="1"/>
  <c r="J1679" i="1"/>
  <c r="K1679" i="1"/>
  <c r="J1671" i="1"/>
  <c r="K1671" i="1"/>
  <c r="J1659" i="1"/>
  <c r="K1659" i="1"/>
  <c r="J1639" i="1"/>
  <c r="K1639" i="1"/>
  <c r="J1590" i="1"/>
  <c r="K1590" i="1"/>
  <c r="J1560" i="1"/>
  <c r="K1560" i="1"/>
  <c r="J1494" i="1"/>
  <c r="K1494" i="1"/>
  <c r="J1478" i="1"/>
  <c r="K1478" i="1"/>
  <c r="J1464" i="1"/>
  <c r="K1464" i="1"/>
  <c r="J1447" i="1"/>
  <c r="K1447" i="1"/>
  <c r="J1432" i="1"/>
  <c r="K1432" i="1"/>
  <c r="J1428" i="1"/>
  <c r="K1428" i="1"/>
  <c r="J1408" i="1"/>
  <c r="K1408" i="1"/>
  <c r="J1390" i="1"/>
  <c r="K1390" i="1"/>
  <c r="J1378" i="1"/>
  <c r="K1378" i="1"/>
  <c r="J1338" i="1"/>
  <c r="K1338" i="1"/>
  <c r="J1322" i="1"/>
  <c r="K1322" i="1"/>
  <c r="J1306" i="1"/>
  <c r="K1306" i="1"/>
  <c r="J264" i="1"/>
  <c r="K264" i="1"/>
  <c r="J255" i="1"/>
  <c r="K255" i="1"/>
  <c r="J250" i="1"/>
  <c r="K250" i="1"/>
  <c r="J224" i="1"/>
  <c r="K224" i="1"/>
  <c r="K211" i="1"/>
  <c r="J211" i="1"/>
  <c r="J185" i="1"/>
  <c r="K185" i="1"/>
  <c r="J129" i="1"/>
  <c r="K129" i="1"/>
  <c r="J153" i="1"/>
  <c r="K153" i="1"/>
  <c r="J235" i="1"/>
  <c r="K235" i="1"/>
  <c r="J793" i="1"/>
  <c r="K793" i="1"/>
  <c r="J858" i="1"/>
  <c r="K858" i="1"/>
  <c r="J1925" i="1"/>
  <c r="K1925" i="1"/>
  <c r="J906" i="1"/>
  <c r="K906" i="1"/>
  <c r="J1046" i="1"/>
  <c r="K1046" i="1"/>
  <c r="J1984" i="1"/>
  <c r="K1984" i="1"/>
  <c r="J1134" i="1"/>
  <c r="K1134" i="1"/>
  <c r="J2028" i="1"/>
  <c r="K2028" i="1"/>
  <c r="J2049" i="1"/>
  <c r="K2049" i="1"/>
  <c r="J2057" i="1"/>
  <c r="K2057" i="1"/>
  <c r="J2078" i="1"/>
  <c r="K2078" i="1"/>
  <c r="J1624" i="1"/>
  <c r="K1624" i="1"/>
  <c r="J1651" i="1"/>
  <c r="K1651" i="1"/>
  <c r="J2308" i="1"/>
  <c r="K2308" i="1"/>
  <c r="J2297" i="1"/>
  <c r="K2297" i="1"/>
  <c r="J2293" i="1"/>
  <c r="K2293" i="1"/>
  <c r="J2266" i="1"/>
  <c r="K2266" i="1"/>
  <c r="K2184" i="1"/>
  <c r="J2184" i="1"/>
  <c r="J2176" i="1"/>
  <c r="K2176" i="1"/>
  <c r="J2168" i="1"/>
  <c r="J2158" i="1"/>
  <c r="K2158" i="1"/>
  <c r="J2154" i="1"/>
  <c r="K2154" i="1"/>
  <c r="J2138" i="1"/>
  <c r="K2138" i="1"/>
  <c r="J2121" i="1"/>
  <c r="K2121" i="1"/>
  <c r="J2113" i="1"/>
  <c r="K2113" i="1"/>
  <c r="J2093" i="1"/>
  <c r="K2093" i="1"/>
  <c r="J2053" i="1"/>
  <c r="K2053" i="1"/>
  <c r="J2038" i="1"/>
  <c r="K2038" i="1"/>
  <c r="J2027" i="1"/>
  <c r="K2027" i="1"/>
  <c r="J2023" i="1"/>
  <c r="K2023" i="1"/>
  <c r="J2019" i="1"/>
  <c r="J2011" i="1"/>
  <c r="K2011" i="1"/>
  <c r="J2007" i="1"/>
  <c r="J2002" i="1"/>
  <c r="K2002" i="1"/>
  <c r="J1990" i="1"/>
  <c r="K1990" i="1"/>
  <c r="J1981" i="1"/>
  <c r="K1981" i="1"/>
  <c r="J1977" i="1"/>
  <c r="K1977" i="1"/>
  <c r="J1969" i="1"/>
  <c r="K1969" i="1"/>
  <c r="J1957" i="1"/>
  <c r="J1949" i="1"/>
  <c r="K1949" i="1"/>
  <c r="J1937" i="1"/>
  <c r="K1937" i="1"/>
  <c r="J1915" i="1"/>
  <c r="K1915" i="1"/>
  <c r="J1907" i="1"/>
  <c r="K1907" i="1"/>
  <c r="J1886" i="1"/>
  <c r="K1886" i="1"/>
  <c r="J1882" i="1"/>
  <c r="K1882" i="1"/>
  <c r="J1878" i="1"/>
  <c r="K1878" i="1"/>
  <c r="J1874" i="1"/>
  <c r="K1874" i="1"/>
  <c r="J1870" i="1"/>
  <c r="K1870" i="1"/>
  <c r="J1862" i="1"/>
  <c r="K1862" i="1"/>
  <c r="J1858" i="1"/>
  <c r="K1858" i="1"/>
  <c r="J1854" i="1"/>
  <c r="K1854" i="1"/>
  <c r="J1842" i="1"/>
  <c r="K1842" i="1"/>
  <c r="J1838" i="1"/>
  <c r="J1830" i="1"/>
  <c r="K1830" i="1"/>
  <c r="J1818" i="1"/>
  <c r="K1818" i="1"/>
  <c r="J1810" i="1"/>
  <c r="K1810" i="1"/>
  <c r="J1801" i="1"/>
  <c r="K1801" i="1"/>
  <c r="J1786" i="1"/>
  <c r="K1786" i="1"/>
  <c r="J1769" i="1"/>
  <c r="K1769" i="1"/>
  <c r="J1765" i="1"/>
  <c r="K1765" i="1"/>
  <c r="J1761" i="1"/>
  <c r="K1761" i="1"/>
  <c r="J1745" i="1"/>
  <c r="K1745" i="1"/>
  <c r="J1736" i="1"/>
  <c r="K1736" i="1"/>
  <c r="J1721" i="1"/>
  <c r="K1721" i="1"/>
  <c r="J1710" i="1"/>
  <c r="K1710" i="1"/>
  <c r="J1698" i="1"/>
  <c r="K1698" i="1"/>
  <c r="J1694" i="1"/>
  <c r="K1694" i="1"/>
  <c r="J1690" i="1"/>
  <c r="K1690" i="1"/>
  <c r="J1686" i="1"/>
  <c r="K1686" i="1"/>
  <c r="J1682" i="1"/>
  <c r="K1682" i="1"/>
  <c r="J1678" i="1"/>
  <c r="K1678" i="1"/>
  <c r="J1674" i="1"/>
  <c r="K1674" i="1"/>
  <c r="J1670" i="1"/>
  <c r="K1670" i="1"/>
  <c r="J1666" i="1"/>
  <c r="K1666" i="1"/>
  <c r="J1662" i="1"/>
  <c r="K1662" i="1"/>
  <c r="J1658" i="1"/>
  <c r="K1658" i="1"/>
  <c r="J1642" i="1"/>
  <c r="K1642" i="1"/>
  <c r="J1638" i="1"/>
  <c r="K1638" i="1"/>
  <c r="J1605" i="1"/>
  <c r="K1605" i="1"/>
  <c r="J1601" i="1"/>
  <c r="K1601" i="1"/>
  <c r="J1597" i="1"/>
  <c r="K1597" i="1"/>
  <c r="J1593" i="1"/>
  <c r="K1593" i="1"/>
  <c r="J1589" i="1"/>
  <c r="K1589" i="1"/>
  <c r="J1585" i="1"/>
  <c r="K1585" i="1"/>
  <c r="J1581" i="1"/>
  <c r="K1581" i="1"/>
  <c r="J1577" i="1"/>
  <c r="K1577" i="1"/>
  <c r="J1563" i="1"/>
  <c r="K1563" i="1"/>
  <c r="J1548" i="1"/>
  <c r="K1548" i="1"/>
  <c r="J1524" i="1"/>
  <c r="K1524" i="1"/>
  <c r="J1493" i="1"/>
  <c r="K1493" i="1"/>
  <c r="J1489" i="1"/>
  <c r="K1489" i="1"/>
  <c r="J1485" i="1"/>
  <c r="K1485" i="1"/>
  <c r="J1481" i="1"/>
  <c r="K1481" i="1"/>
  <c r="J1477" i="1"/>
  <c r="K1477" i="1"/>
  <c r="J1473" i="1"/>
  <c r="K1473" i="1"/>
  <c r="J1468" i="1"/>
  <c r="K1468" i="1"/>
  <c r="K1463" i="1"/>
  <c r="J1463" i="1"/>
  <c r="J1451" i="1"/>
  <c r="K1451" i="1"/>
  <c r="J1435" i="1"/>
  <c r="K1435" i="1"/>
  <c r="J1431" i="1"/>
  <c r="K1431" i="1"/>
  <c r="J1427" i="1"/>
  <c r="K1427" i="1"/>
  <c r="J1423" i="1"/>
  <c r="K1423" i="1"/>
  <c r="J1417" i="1"/>
  <c r="K1417" i="1"/>
  <c r="J1401" i="1"/>
  <c r="K1401" i="1"/>
  <c r="J1397" i="1"/>
  <c r="K1397" i="1"/>
  <c r="J1393" i="1"/>
  <c r="K1393" i="1"/>
  <c r="J1389" i="1"/>
  <c r="K1389" i="1"/>
  <c r="J1385" i="1"/>
  <c r="K1385" i="1"/>
  <c r="J1381" i="1"/>
  <c r="K1381" i="1"/>
  <c r="J1377" i="1"/>
  <c r="K1377" i="1"/>
  <c r="K1373" i="1"/>
  <c r="J1373" i="1"/>
  <c r="J1349" i="1"/>
  <c r="K1349" i="1"/>
  <c r="J1345" i="1"/>
  <c r="K1345" i="1"/>
  <c r="J1341" i="1"/>
  <c r="K1341" i="1"/>
  <c r="J1337" i="1"/>
  <c r="K1337" i="1"/>
  <c r="J1333" i="1"/>
  <c r="K1333" i="1"/>
  <c r="J1329" i="1"/>
  <c r="K1329" i="1"/>
  <c r="J1325" i="1"/>
  <c r="K1325" i="1"/>
  <c r="J1321" i="1"/>
  <c r="K1321" i="1"/>
  <c r="J1317" i="1"/>
  <c r="K1317" i="1"/>
  <c r="J1313" i="1"/>
  <c r="K1313" i="1"/>
  <c r="J1309" i="1"/>
  <c r="K1309" i="1"/>
  <c r="J1305" i="1"/>
  <c r="K1305" i="1"/>
  <c r="J1301" i="1"/>
  <c r="K1301" i="1"/>
  <c r="J1297" i="1"/>
  <c r="K1297" i="1"/>
  <c r="J1292" i="1"/>
  <c r="J1287" i="1"/>
  <c r="K1287" i="1"/>
  <c r="J1283" i="1"/>
  <c r="K1283" i="1"/>
  <c r="J1267" i="1"/>
  <c r="K1267" i="1"/>
  <c r="J1263" i="1"/>
  <c r="K1263" i="1"/>
  <c r="J1259" i="1"/>
  <c r="K1259" i="1"/>
  <c r="J1251" i="1"/>
  <c r="K1251" i="1"/>
  <c r="J1246" i="1"/>
  <c r="K1246" i="1"/>
  <c r="J1228" i="1"/>
  <c r="K1228" i="1"/>
  <c r="K1204" i="1"/>
  <c r="J1204" i="1"/>
  <c r="J1182" i="1"/>
  <c r="K1182" i="1"/>
  <c r="J1169" i="1"/>
  <c r="K1169" i="1"/>
  <c r="J1154" i="1"/>
  <c r="K1154" i="1"/>
  <c r="J1142" i="1"/>
  <c r="K1142" i="1"/>
  <c r="J1137" i="1"/>
  <c r="K1137" i="1"/>
  <c r="J1127" i="1"/>
  <c r="K1127" i="1"/>
  <c r="J1123" i="1"/>
  <c r="K1123" i="1"/>
  <c r="J1119" i="1"/>
  <c r="K1119" i="1"/>
  <c r="J1115" i="1"/>
  <c r="K1115" i="1"/>
  <c r="J1103" i="1"/>
  <c r="K1103" i="1"/>
  <c r="J1099" i="1"/>
  <c r="K1099" i="1"/>
  <c r="J1095" i="1"/>
  <c r="K1095" i="1"/>
  <c r="J1087" i="1"/>
  <c r="J1065" i="1"/>
  <c r="K1065" i="1"/>
  <c r="J1047" i="1"/>
  <c r="K1047" i="1"/>
  <c r="J1035" i="1"/>
  <c r="K1035" i="1"/>
  <c r="J1028" i="1"/>
  <c r="K1028" i="1"/>
  <c r="J1022" i="1"/>
  <c r="K1022" i="1"/>
  <c r="J1016" i="1"/>
  <c r="K1016" i="1"/>
  <c r="J983" i="1"/>
  <c r="K983" i="1"/>
  <c r="J979" i="1"/>
  <c r="K979" i="1"/>
  <c r="J975" i="1"/>
  <c r="K975" i="1"/>
  <c r="J971" i="1"/>
  <c r="K971" i="1"/>
  <c r="J967" i="1"/>
  <c r="K967" i="1"/>
  <c r="J940" i="1"/>
  <c r="K940" i="1"/>
  <c r="J881" i="1"/>
  <c r="K881" i="1"/>
  <c r="J872" i="1"/>
  <c r="K872" i="1"/>
  <c r="J867" i="1"/>
  <c r="K867" i="1"/>
  <c r="J861" i="1"/>
  <c r="K861" i="1"/>
  <c r="J852" i="1"/>
  <c r="K852" i="1"/>
  <c r="J833" i="1"/>
  <c r="K833" i="1"/>
  <c r="J800" i="1"/>
  <c r="K800" i="1"/>
  <c r="J796" i="1"/>
  <c r="K796" i="1"/>
  <c r="J787" i="1"/>
  <c r="K787" i="1"/>
  <c r="J775" i="1"/>
  <c r="K775" i="1"/>
  <c r="J771" i="1"/>
  <c r="K771" i="1"/>
  <c r="K750" i="1"/>
  <c r="J750" i="1"/>
  <c r="J745" i="1"/>
  <c r="K745" i="1"/>
  <c r="J741" i="1"/>
  <c r="K741" i="1"/>
  <c r="J737" i="1"/>
  <c r="K737" i="1"/>
  <c r="J727" i="1"/>
  <c r="K727" i="1"/>
  <c r="J712" i="1"/>
  <c r="K712" i="1"/>
  <c r="J704" i="1"/>
  <c r="K704" i="1"/>
  <c r="J700" i="1"/>
  <c r="K700" i="1"/>
  <c r="J678" i="1"/>
  <c r="K678" i="1"/>
  <c r="J654" i="1"/>
  <c r="K654" i="1"/>
  <c r="J636" i="1"/>
  <c r="K636" i="1"/>
  <c r="J632" i="1"/>
  <c r="K632" i="1"/>
  <c r="J628" i="1"/>
  <c r="K628" i="1"/>
  <c r="J624" i="1"/>
  <c r="K624" i="1"/>
  <c r="J620" i="1"/>
  <c r="K620" i="1"/>
  <c r="J616" i="1"/>
  <c r="K616" i="1"/>
  <c r="K612" i="1"/>
  <c r="J612" i="1"/>
  <c r="J608" i="1"/>
  <c r="K608" i="1"/>
  <c r="J604" i="1"/>
  <c r="K604" i="1"/>
  <c r="J600" i="1"/>
  <c r="K600" i="1"/>
  <c r="J596" i="1"/>
  <c r="K596" i="1"/>
  <c r="J592" i="1"/>
  <c r="K592" i="1"/>
  <c r="J588" i="1"/>
  <c r="K588" i="1"/>
  <c r="J584" i="1"/>
  <c r="K584" i="1"/>
  <c r="J580" i="1"/>
  <c r="K580" i="1"/>
  <c r="J576" i="1"/>
  <c r="K576" i="1"/>
  <c r="J572" i="1"/>
  <c r="K572" i="1"/>
  <c r="J568" i="1"/>
  <c r="K568" i="1"/>
  <c r="J564" i="1"/>
  <c r="K564" i="1"/>
  <c r="J560" i="1"/>
  <c r="K560" i="1"/>
  <c r="J556" i="1"/>
  <c r="K556" i="1"/>
  <c r="J552" i="1"/>
  <c r="K552" i="1"/>
  <c r="J548" i="1"/>
  <c r="K548" i="1"/>
  <c r="J544" i="1"/>
  <c r="K544" i="1"/>
  <c r="J540" i="1"/>
  <c r="K540" i="1"/>
  <c r="J536" i="1"/>
  <c r="K536" i="1"/>
  <c r="J532" i="1"/>
  <c r="K532" i="1"/>
  <c r="J528" i="1"/>
  <c r="K528" i="1"/>
  <c r="J524" i="1"/>
  <c r="K524" i="1"/>
  <c r="J520" i="1"/>
  <c r="K520" i="1"/>
  <c r="J516" i="1"/>
  <c r="K516" i="1"/>
  <c r="J512" i="1"/>
  <c r="K512" i="1"/>
  <c r="J508" i="1"/>
  <c r="K508" i="1"/>
  <c r="J504" i="1"/>
  <c r="K504" i="1"/>
  <c r="J500" i="1"/>
  <c r="K500" i="1"/>
  <c r="J496" i="1"/>
  <c r="K496" i="1"/>
  <c r="J492" i="1"/>
  <c r="K492" i="1"/>
  <c r="J488" i="1"/>
  <c r="K488" i="1"/>
  <c r="J484" i="1"/>
  <c r="K484" i="1"/>
  <c r="J480" i="1"/>
  <c r="K480" i="1"/>
  <c r="J476" i="1"/>
  <c r="K476" i="1"/>
  <c r="J472" i="1"/>
  <c r="K472" i="1"/>
  <c r="J468" i="1"/>
  <c r="K468" i="1"/>
  <c r="J464" i="1"/>
  <c r="K464" i="1"/>
  <c r="J460" i="1"/>
  <c r="K460" i="1"/>
  <c r="J456" i="1"/>
  <c r="K456" i="1"/>
  <c r="J452" i="1"/>
  <c r="K452" i="1"/>
  <c r="J448" i="1"/>
  <c r="K448" i="1"/>
  <c r="J444" i="1"/>
  <c r="K444" i="1"/>
  <c r="J440" i="1"/>
  <c r="K440" i="1"/>
  <c r="J436" i="1"/>
  <c r="K436" i="1"/>
  <c r="J432" i="1"/>
  <c r="K432" i="1"/>
  <c r="J428" i="1"/>
  <c r="K428" i="1"/>
  <c r="K424" i="1"/>
  <c r="J424" i="1"/>
  <c r="J420" i="1"/>
  <c r="K420" i="1"/>
  <c r="J416" i="1"/>
  <c r="K416" i="1"/>
  <c r="J412" i="1"/>
  <c r="K412" i="1"/>
  <c r="J408" i="1"/>
  <c r="K408" i="1"/>
  <c r="J403" i="1"/>
  <c r="K403" i="1"/>
  <c r="J399" i="1"/>
  <c r="K399" i="1"/>
  <c r="J370" i="1"/>
  <c r="K370" i="1"/>
  <c r="K366" i="1"/>
  <c r="J366" i="1"/>
  <c r="J362" i="1"/>
  <c r="K362" i="1"/>
  <c r="J358" i="1"/>
  <c r="K358" i="1"/>
  <c r="J354" i="1"/>
  <c r="K354" i="1"/>
  <c r="J350" i="1"/>
  <c r="K350" i="1"/>
  <c r="J346" i="1"/>
  <c r="K346" i="1"/>
  <c r="J336" i="1"/>
  <c r="K336" i="1"/>
  <c r="J329" i="1"/>
  <c r="J307" i="1"/>
  <c r="K307" i="1"/>
  <c r="K303" i="1"/>
  <c r="J299" i="1"/>
  <c r="K299" i="1"/>
  <c r="J78" i="1"/>
  <c r="K78" i="1"/>
  <c r="J120" i="1"/>
  <c r="J164" i="1"/>
  <c r="K164" i="1"/>
  <c r="J202" i="1"/>
  <c r="K202" i="1"/>
  <c r="J311" i="1"/>
  <c r="K311" i="1"/>
  <c r="J315" i="1"/>
  <c r="K315" i="1"/>
  <c r="J672" i="1"/>
  <c r="K672" i="1"/>
  <c r="J752" i="1"/>
  <c r="K752" i="1"/>
  <c r="J808" i="1"/>
  <c r="K808" i="1"/>
  <c r="J819" i="1"/>
  <c r="J826" i="1"/>
  <c r="K826" i="1"/>
  <c r="J908" i="1"/>
  <c r="J1150" i="1"/>
  <c r="K1150" i="1"/>
  <c r="J1219" i="1"/>
  <c r="K1219" i="1"/>
  <c r="J1211" i="1"/>
  <c r="K1211" i="1"/>
  <c r="J1194" i="1"/>
  <c r="K1194" i="1"/>
  <c r="J1405" i="1"/>
  <c r="K1405" i="1"/>
  <c r="J1508" i="1"/>
  <c r="K1508" i="1"/>
  <c r="J1512" i="1"/>
  <c r="K1512" i="1"/>
  <c r="J1571" i="1"/>
  <c r="K1571" i="1"/>
  <c r="J1778" i="1"/>
  <c r="K1778" i="1"/>
  <c r="J2291" i="1"/>
  <c r="K2291" i="1"/>
  <c r="J2255" i="1"/>
  <c r="K2255" i="1"/>
  <c r="J2213" i="1"/>
  <c r="K2213" i="1"/>
  <c r="J1696" i="1"/>
  <c r="K1696" i="1"/>
  <c r="J1433" i="1"/>
  <c r="K1433" i="1"/>
  <c r="K2310" i="1"/>
  <c r="K2299" i="1"/>
  <c r="J2285" i="1"/>
  <c r="K2285" i="1"/>
  <c r="J2268" i="1"/>
  <c r="K2268" i="1"/>
  <c r="J2256" i="1"/>
  <c r="K2256" i="1"/>
  <c r="J197" i="1"/>
  <c r="K197" i="1"/>
  <c r="J2186" i="1"/>
  <c r="J2136" i="1"/>
  <c r="K2136" i="1"/>
  <c r="K2115" i="1"/>
  <c r="J2064" i="1"/>
  <c r="J2036" i="1"/>
  <c r="K2036" i="1"/>
  <c r="J2013" i="1"/>
  <c r="K2013" i="1"/>
  <c r="J2000" i="1"/>
  <c r="K2000" i="1"/>
  <c r="J1900" i="1"/>
  <c r="K1900" i="1"/>
  <c r="J1884" i="1"/>
  <c r="K1884" i="1"/>
  <c r="J1868" i="1"/>
  <c r="K1868" i="1"/>
  <c r="J1844" i="1"/>
  <c r="K1844" i="1"/>
  <c r="J1836" i="1"/>
  <c r="K1836" i="1"/>
  <c r="J1828" i="1"/>
  <c r="K1828" i="1"/>
  <c r="J1803" i="1"/>
  <c r="K1803" i="1"/>
  <c r="J1784" i="1"/>
  <c r="K1784" i="1"/>
  <c r="J1767" i="1"/>
  <c r="K1767" i="1"/>
  <c r="J1759" i="1"/>
  <c r="K1759" i="1"/>
  <c r="J1714" i="1"/>
  <c r="J1700" i="1"/>
  <c r="K1700" i="1"/>
  <c r="K1688" i="1"/>
  <c r="J1688" i="1"/>
  <c r="K1664" i="1"/>
  <c r="J1644" i="1"/>
  <c r="K1644" i="1"/>
  <c r="J1595" i="1"/>
  <c r="K1595" i="1"/>
  <c r="J1583" i="1"/>
  <c r="K1583" i="1"/>
  <c r="J1475" i="1"/>
  <c r="K1475" i="1"/>
  <c r="J1425" i="1"/>
  <c r="K1425" i="1"/>
  <c r="J1399" i="1"/>
  <c r="K1399" i="1"/>
  <c r="J1387" i="1"/>
  <c r="K1387" i="1"/>
  <c r="J1375" i="1"/>
  <c r="K1375" i="1"/>
  <c r="J1343" i="1"/>
  <c r="K1343" i="1"/>
  <c r="J1331" i="1"/>
  <c r="K1331" i="1"/>
  <c r="J1323" i="1"/>
  <c r="K1323" i="1"/>
  <c r="J1311" i="1"/>
  <c r="K1311" i="1"/>
  <c r="J1307" i="1"/>
  <c r="K1307" i="1"/>
  <c r="J1299" i="1"/>
  <c r="K1299" i="1"/>
  <c r="J1295" i="1"/>
  <c r="K1295" i="1"/>
  <c r="J1290" i="1"/>
  <c r="K1290" i="1"/>
  <c r="J1261" i="1"/>
  <c r="K1261" i="1"/>
  <c r="J1243" i="1"/>
  <c r="K1243" i="1"/>
  <c r="J1144" i="1"/>
  <c r="K1144" i="1"/>
  <c r="J1130" i="1"/>
  <c r="K1130" i="1"/>
  <c r="J1812" i="1"/>
  <c r="K1812" i="1"/>
  <c r="J2298" i="1"/>
  <c r="K2298" i="1"/>
  <c r="J2290" i="1"/>
  <c r="K2290" i="1"/>
  <c r="J2279" i="1"/>
  <c r="K2279" i="1"/>
  <c r="K2263" i="1"/>
  <c r="J2216" i="1"/>
  <c r="K2216" i="1"/>
  <c r="J2203" i="1"/>
  <c r="K2203" i="1"/>
  <c r="J2177" i="1"/>
  <c r="K2177" i="1"/>
  <c r="J2114" i="1"/>
  <c r="K2114" i="1"/>
  <c r="J2098" i="1"/>
  <c r="K2098" i="1"/>
  <c r="J2039" i="1"/>
  <c r="K2039" i="1"/>
  <c r="J2024" i="1"/>
  <c r="K2024" i="1"/>
  <c r="J1999" i="1"/>
  <c r="K1999" i="1"/>
  <c r="J1991" i="1"/>
  <c r="K1991" i="1"/>
  <c r="J1974" i="1"/>
  <c r="J1965" i="1"/>
  <c r="K1965" i="1"/>
  <c r="J1946" i="1"/>
  <c r="K1946" i="1"/>
  <c r="J1912" i="1"/>
  <c r="K1912" i="1"/>
  <c r="J1904" i="1"/>
  <c r="K1904" i="1"/>
  <c r="J1891" i="1"/>
  <c r="K1891" i="1"/>
  <c r="J1887" i="1"/>
  <c r="K1887" i="1"/>
  <c r="J1875" i="1"/>
  <c r="K1875" i="1"/>
  <c r="K1867" i="1"/>
  <c r="J1867" i="1"/>
  <c r="J1855" i="1"/>
  <c r="K1855" i="1"/>
  <c r="J1843" i="1"/>
  <c r="K1843" i="1"/>
  <c r="J1811" i="1"/>
  <c r="K1811" i="1"/>
  <c r="J1802" i="1"/>
  <c r="K1802" i="1"/>
  <c r="J1783" i="1"/>
  <c r="K1783" i="1"/>
  <c r="J1770" i="1"/>
  <c r="K1770" i="1"/>
  <c r="J1766" i="1"/>
  <c r="K1766" i="1"/>
  <c r="J1746" i="1"/>
  <c r="K1746" i="1"/>
  <c r="J1718" i="1"/>
  <c r="K1718" i="1"/>
  <c r="J1707" i="1"/>
  <c r="K1707" i="1"/>
  <c r="J1695" i="1"/>
  <c r="K1695" i="1"/>
  <c r="J1683" i="1"/>
  <c r="K1683" i="1"/>
  <c r="J1675" i="1"/>
  <c r="K1675" i="1"/>
  <c r="J1663" i="1"/>
  <c r="K1663" i="1"/>
  <c r="J1655" i="1"/>
  <c r="K1655" i="1"/>
  <c r="J1602" i="1"/>
  <c r="K1602" i="1"/>
  <c r="J1598" i="1"/>
  <c r="K1598" i="1"/>
  <c r="J1586" i="1"/>
  <c r="K1586" i="1"/>
  <c r="J1564" i="1"/>
  <c r="K1564" i="1"/>
  <c r="J1490" i="1"/>
  <c r="K1490" i="1"/>
  <c r="J1398" i="1"/>
  <c r="K1398" i="1"/>
  <c r="J1386" i="1"/>
  <c r="K1386" i="1"/>
  <c r="J1382" i="1"/>
  <c r="K1382" i="1"/>
  <c r="J1374" i="1"/>
  <c r="K1374" i="1"/>
  <c r="J1346" i="1"/>
  <c r="K1346" i="1"/>
  <c r="K1334" i="1"/>
  <c r="J1334" i="1"/>
  <c r="J1330" i="1"/>
  <c r="K1330" i="1"/>
  <c r="J1318" i="1"/>
  <c r="K1318" i="1"/>
  <c r="J1314" i="1"/>
  <c r="K1314" i="1"/>
  <c r="J1302" i="1"/>
  <c r="K1302" i="1"/>
  <c r="J1298" i="1"/>
  <c r="K1298" i="1"/>
  <c r="J1294" i="1"/>
  <c r="K1294" i="1"/>
  <c r="J1284" i="1"/>
  <c r="K1284" i="1"/>
  <c r="K274" i="1"/>
  <c r="J274" i="1"/>
  <c r="J259" i="1"/>
  <c r="K259" i="1"/>
  <c r="J207" i="1"/>
  <c r="K207" i="1"/>
  <c r="J178" i="1"/>
  <c r="K178" i="1"/>
  <c r="J134" i="1"/>
  <c r="K134" i="1"/>
  <c r="J122" i="1"/>
  <c r="K122" i="1"/>
  <c r="J91" i="1"/>
  <c r="K91" i="1"/>
  <c r="J44" i="1"/>
  <c r="K44" i="1"/>
  <c r="J1703" i="1"/>
  <c r="K1703" i="1"/>
  <c r="J182" i="1"/>
  <c r="K182" i="1"/>
  <c r="J731" i="1"/>
  <c r="K731" i="1"/>
  <c r="J814" i="1"/>
  <c r="K814" i="1"/>
  <c r="J878" i="1"/>
  <c r="K878" i="1"/>
  <c r="J914" i="1"/>
  <c r="K914" i="1"/>
  <c r="J1010" i="1"/>
  <c r="K1010" i="1"/>
  <c r="J1085" i="1"/>
  <c r="K1085" i="1"/>
  <c r="J1235" i="1"/>
  <c r="K1235" i="1"/>
  <c r="K2045" i="1"/>
  <c r="J1630" i="1"/>
  <c r="K1630" i="1"/>
  <c r="J1647" i="1"/>
  <c r="K1647" i="1"/>
  <c r="J1741" i="1"/>
  <c r="K1741" i="1"/>
  <c r="J2283" i="1"/>
  <c r="K2283" i="1"/>
  <c r="J2278" i="1"/>
  <c r="K2278" i="1"/>
  <c r="J2258" i="1"/>
  <c r="K2258" i="1"/>
  <c r="J2254" i="1"/>
  <c r="K2254" i="1"/>
  <c r="K2235" i="1"/>
  <c r="J2215" i="1"/>
  <c r="K2215" i="1"/>
  <c r="J2211" i="1"/>
  <c r="K2211" i="1"/>
  <c r="J2207" i="1"/>
  <c r="K2207" i="1"/>
  <c r="J2199" i="1"/>
  <c r="K2199" i="1"/>
  <c r="J2188" i="1"/>
  <c r="K2188" i="1"/>
  <c r="J2180" i="1"/>
  <c r="K2180" i="1"/>
  <c r="J2172" i="1"/>
  <c r="K2172" i="1"/>
  <c r="J2142" i="1"/>
  <c r="K2142" i="1"/>
  <c r="J2134" i="1"/>
  <c r="K2134" i="1"/>
  <c r="J2117" i="1"/>
  <c r="K2117" i="1"/>
  <c r="J1998" i="1"/>
  <c r="K1998" i="1"/>
  <c r="J2307" i="1"/>
  <c r="K2307" i="1"/>
  <c r="J2296" i="1"/>
  <c r="K2296" i="1"/>
  <c r="J2292" i="1"/>
  <c r="K2292" i="1"/>
  <c r="J2288" i="1"/>
  <c r="K2282" i="1"/>
  <c r="K2277" i="1"/>
  <c r="J2265" i="1"/>
  <c r="K2265" i="1"/>
  <c r="J2261" i="1"/>
  <c r="K2261" i="1"/>
  <c r="J2257" i="1"/>
  <c r="K2257" i="1"/>
  <c r="J2253" i="1"/>
  <c r="K2253" i="1"/>
  <c r="J2249" i="1"/>
  <c r="K2249" i="1"/>
  <c r="J2233" i="1"/>
  <c r="J2224" i="1"/>
  <c r="J2210" i="1"/>
  <c r="K2210" i="1"/>
  <c r="K2205" i="1"/>
  <c r="K2187" i="1"/>
  <c r="K2171" i="1"/>
  <c r="K2166" i="1"/>
  <c r="K2149" i="1"/>
  <c r="J2116" i="1"/>
  <c r="K2116" i="1"/>
  <c r="J2100" i="1"/>
  <c r="K2100" i="1"/>
  <c r="J2096" i="1"/>
  <c r="K2096" i="1"/>
  <c r="J2092" i="1"/>
  <c r="K2092" i="1"/>
  <c r="J2088" i="1"/>
  <c r="K2088" i="1"/>
  <c r="J2072" i="1"/>
  <c r="K2072" i="1"/>
  <c r="K2066" i="1"/>
  <c r="J2037" i="1"/>
  <c r="K2037" i="1"/>
  <c r="K2026" i="1"/>
  <c r="J2022" i="1"/>
  <c r="K2022" i="1"/>
  <c r="J1997" i="1"/>
  <c r="K1997" i="1"/>
  <c r="J1980" i="1"/>
  <c r="K1980" i="1"/>
  <c r="J1952" i="1"/>
  <c r="K1952" i="1"/>
  <c r="J1948" i="1"/>
  <c r="K1948" i="1"/>
  <c r="J1936" i="1"/>
  <c r="K1936" i="1"/>
  <c r="J1932" i="1"/>
  <c r="K1932" i="1"/>
  <c r="J1914" i="1"/>
  <c r="K1914" i="1"/>
  <c r="K1893" i="1"/>
  <c r="J1889" i="1"/>
  <c r="K1889" i="1"/>
  <c r="J1885" i="1"/>
  <c r="K1885" i="1"/>
  <c r="J1881" i="1"/>
  <c r="K1881" i="1"/>
  <c r="J1873" i="1"/>
  <c r="K1873" i="1"/>
  <c r="J1869" i="1"/>
  <c r="K1869" i="1"/>
  <c r="J1865" i="1"/>
  <c r="K1865" i="1"/>
  <c r="K1861" i="1"/>
  <c r="J1857" i="1"/>
  <c r="K1857" i="1"/>
  <c r="J1853" i="1"/>
  <c r="K1853" i="1"/>
  <c r="K1845" i="1"/>
  <c r="J1841" i="1"/>
  <c r="K1841" i="1"/>
  <c r="K1829" i="1"/>
  <c r="J1821" i="1"/>
  <c r="K1821" i="1"/>
  <c r="J1817" i="1"/>
  <c r="K1817" i="1"/>
  <c r="J1808" i="1"/>
  <c r="K1808" i="1"/>
  <c r="J1800" i="1"/>
  <c r="K1800" i="1"/>
  <c r="J1791" i="1"/>
  <c r="K1791" i="1"/>
  <c r="J1785" i="1"/>
  <c r="K1785" i="1"/>
  <c r="J1781" i="1"/>
  <c r="K1781" i="1"/>
  <c r="J1772" i="1"/>
  <c r="K1772" i="1"/>
  <c r="J1768" i="1"/>
  <c r="K1768" i="1"/>
  <c r="J1764" i="1"/>
  <c r="K1764" i="1"/>
  <c r="J1760" i="1"/>
  <c r="K1760" i="1"/>
  <c r="J1748" i="1"/>
  <c r="K1748" i="1"/>
  <c r="J1744" i="1"/>
  <c r="K1744" i="1"/>
  <c r="J1720" i="1"/>
  <c r="K1720" i="1"/>
  <c r="J1716" i="1"/>
  <c r="K1716" i="1"/>
  <c r="J1709" i="1"/>
  <c r="K1709" i="1"/>
  <c r="J1701" i="1"/>
  <c r="K1701" i="1"/>
  <c r="J1697" i="1"/>
  <c r="K1697" i="1"/>
  <c r="J1693" i="1"/>
  <c r="K1693" i="1"/>
  <c r="J1689" i="1"/>
  <c r="K1689" i="1"/>
  <c r="J1685" i="1"/>
  <c r="K1685" i="1"/>
  <c r="J1681" i="1"/>
  <c r="K1681" i="1"/>
  <c r="J1677" i="1"/>
  <c r="K1677" i="1"/>
  <c r="J1673" i="1"/>
  <c r="K1673" i="1"/>
  <c r="J1669" i="1"/>
  <c r="K1669" i="1"/>
  <c r="J1665" i="1"/>
  <c r="K1665" i="1"/>
  <c r="J1661" i="1"/>
  <c r="K1661" i="1"/>
  <c r="J1657" i="1"/>
  <c r="K1657" i="1"/>
  <c r="J1653" i="1"/>
  <c r="K1653" i="1"/>
  <c r="J1637" i="1"/>
  <c r="K1637" i="1"/>
  <c r="J1604" i="1"/>
  <c r="K1604" i="1"/>
  <c r="J1600" i="1"/>
  <c r="K1600" i="1"/>
  <c r="K1596" i="1"/>
  <c r="J1592" i="1"/>
  <c r="K1592" i="1"/>
  <c r="J1588" i="1"/>
  <c r="K1588" i="1"/>
  <c r="J1584" i="1"/>
  <c r="K1584" i="1"/>
  <c r="K1562" i="1"/>
  <c r="J1523" i="1"/>
  <c r="K1523" i="1"/>
  <c r="J1492" i="1"/>
  <c r="K1492" i="1"/>
  <c r="J1484" i="1"/>
  <c r="K1484" i="1"/>
  <c r="J1480" i="1"/>
  <c r="K1480" i="1"/>
  <c r="J1476" i="1"/>
  <c r="K1476" i="1"/>
  <c r="J1472" i="1"/>
  <c r="K1472" i="1"/>
  <c r="J1466" i="1"/>
  <c r="K1466" i="1"/>
  <c r="J1461" i="1"/>
  <c r="J1449" i="1"/>
  <c r="K1449" i="1"/>
  <c r="J1439" i="1"/>
  <c r="K1439" i="1"/>
  <c r="J1434" i="1"/>
  <c r="K1434" i="1"/>
  <c r="J1430" i="1"/>
  <c r="K1430" i="1"/>
  <c r="J1426" i="1"/>
  <c r="K1426" i="1"/>
  <c r="J1400" i="1"/>
  <c r="K1400" i="1"/>
  <c r="J1392" i="1"/>
  <c r="K1392" i="1"/>
  <c r="J1388" i="1"/>
  <c r="K1388" i="1"/>
  <c r="J1384" i="1"/>
  <c r="K1384" i="1"/>
  <c r="J1380" i="1"/>
  <c r="K1380" i="1"/>
  <c r="J1376" i="1"/>
  <c r="K1376" i="1"/>
  <c r="K1348" i="1"/>
  <c r="J1348" i="1"/>
  <c r="J1344" i="1"/>
  <c r="K1344" i="1"/>
  <c r="J1340" i="1"/>
  <c r="K1340" i="1"/>
  <c r="J1336" i="1"/>
  <c r="K1336" i="1"/>
  <c r="J1332" i="1"/>
  <c r="K1332" i="1"/>
  <c r="K1328" i="1"/>
  <c r="J1324" i="1"/>
  <c r="K1324" i="1"/>
  <c r="J1320" i="1"/>
  <c r="K1320" i="1"/>
  <c r="J1316" i="1"/>
  <c r="K1316" i="1"/>
  <c r="J1312" i="1"/>
  <c r="K1312" i="1"/>
  <c r="J1308" i="1"/>
  <c r="K1308" i="1"/>
  <c r="J1304" i="1"/>
  <c r="K1304" i="1"/>
  <c r="J1300" i="1"/>
  <c r="K1300" i="1"/>
  <c r="K1296" i="1"/>
  <c r="J1286" i="1"/>
  <c r="K1286" i="1"/>
  <c r="J1282" i="1"/>
  <c r="K1282" i="1"/>
  <c r="J1277" i="1"/>
  <c r="K1277" i="1"/>
  <c r="J1262" i="1"/>
  <c r="K1262" i="1"/>
  <c r="K1258" i="1"/>
  <c r="J1258" i="1"/>
  <c r="J1250" i="1"/>
  <c r="K1250" i="1"/>
  <c r="J1245" i="1"/>
  <c r="K1245" i="1"/>
  <c r="J1227" i="1"/>
  <c r="K1227" i="1"/>
  <c r="J1209" i="1"/>
  <c r="K1209" i="1"/>
  <c r="J1193" i="1"/>
  <c r="K1193" i="1"/>
  <c r="J1181" i="1"/>
  <c r="K1181" i="1"/>
  <c r="J1146" i="1"/>
  <c r="K1146" i="1"/>
  <c r="K1141" i="1"/>
  <c r="J1141" i="1"/>
  <c r="J1136" i="1"/>
  <c r="K1136" i="1"/>
  <c r="J1126" i="1"/>
  <c r="K1126" i="1"/>
  <c r="J1122" i="1"/>
  <c r="K1122" i="1"/>
  <c r="J1118" i="1"/>
  <c r="K1118" i="1"/>
  <c r="J1114" i="1"/>
  <c r="K1114" i="1"/>
  <c r="J1106" i="1"/>
  <c r="K1106" i="1"/>
  <c r="J1102" i="1"/>
  <c r="K1102" i="1"/>
  <c r="J1098" i="1"/>
  <c r="K1098" i="1"/>
  <c r="J1094" i="1"/>
  <c r="K1094" i="1"/>
  <c r="J1069" i="1"/>
  <c r="K1069" i="1"/>
  <c r="J1044" i="1"/>
  <c r="K1044" i="1"/>
  <c r="J1039" i="1"/>
  <c r="K1039" i="1"/>
  <c r="J1033" i="1"/>
  <c r="K1033" i="1"/>
  <c r="J1027" i="1"/>
  <c r="K1027" i="1"/>
  <c r="J1021" i="1"/>
  <c r="K1021" i="1"/>
  <c r="J998" i="1"/>
  <c r="K998" i="1"/>
  <c r="J982" i="1"/>
  <c r="K982" i="1"/>
  <c r="J978" i="1"/>
  <c r="K978" i="1"/>
  <c r="J974" i="1"/>
  <c r="K974" i="1"/>
  <c r="J970" i="1"/>
  <c r="K970" i="1"/>
  <c r="J957" i="1"/>
  <c r="K957" i="1"/>
  <c r="J946" i="1"/>
  <c r="K946" i="1"/>
  <c r="J939" i="1"/>
  <c r="K939" i="1"/>
  <c r="J929" i="1"/>
  <c r="K929" i="1"/>
  <c r="J876" i="1"/>
  <c r="J871" i="1"/>
  <c r="K871" i="1"/>
  <c r="J856" i="1"/>
  <c r="K856" i="1"/>
  <c r="J821" i="1"/>
  <c r="K821" i="1"/>
  <c r="J780" i="1"/>
  <c r="K780" i="1"/>
  <c r="J774" i="1"/>
  <c r="K774" i="1"/>
  <c r="J769" i="1"/>
  <c r="J748" i="1"/>
  <c r="K748" i="1"/>
  <c r="J744" i="1"/>
  <c r="K744" i="1"/>
  <c r="J740" i="1"/>
  <c r="K740" i="1"/>
  <c r="J736" i="1"/>
  <c r="K736" i="1"/>
  <c r="J725" i="1"/>
  <c r="K725" i="1"/>
  <c r="J711" i="1"/>
  <c r="K711" i="1"/>
  <c r="K707" i="1"/>
  <c r="J707" i="1"/>
  <c r="J703" i="1"/>
  <c r="K703" i="1"/>
  <c r="J699" i="1"/>
  <c r="K699" i="1"/>
  <c r="J695" i="1"/>
  <c r="J682" i="1"/>
  <c r="K682" i="1"/>
  <c r="J677" i="1"/>
  <c r="K677" i="1"/>
  <c r="J640" i="1"/>
  <c r="K640" i="1"/>
  <c r="K635" i="1"/>
  <c r="J635" i="1"/>
  <c r="J631" i="1"/>
  <c r="K631" i="1"/>
  <c r="J627" i="1"/>
  <c r="K627" i="1"/>
  <c r="J623" i="1"/>
  <c r="K623" i="1"/>
  <c r="J619" i="1"/>
  <c r="K619" i="1"/>
  <c r="J615" i="1"/>
  <c r="K615" i="1"/>
  <c r="J611" i="1"/>
  <c r="K611" i="1"/>
  <c r="J607" i="1"/>
  <c r="K607" i="1"/>
  <c r="J603" i="1"/>
  <c r="K603" i="1"/>
  <c r="J599" i="1"/>
  <c r="K599" i="1"/>
  <c r="J595" i="1"/>
  <c r="K595" i="1"/>
  <c r="J591" i="1"/>
  <c r="K591" i="1"/>
  <c r="J587" i="1"/>
  <c r="K587" i="1"/>
  <c r="J583" i="1"/>
  <c r="K583" i="1"/>
  <c r="J579" i="1"/>
  <c r="K579" i="1"/>
  <c r="J575" i="1"/>
  <c r="K575" i="1"/>
  <c r="J571" i="1"/>
  <c r="K571" i="1"/>
  <c r="J567" i="1"/>
  <c r="K567" i="1"/>
  <c r="J563" i="1"/>
  <c r="K563" i="1"/>
  <c r="J559" i="1"/>
  <c r="K559" i="1"/>
  <c r="J555" i="1"/>
  <c r="K555" i="1"/>
  <c r="J551" i="1"/>
  <c r="K551" i="1"/>
  <c r="J547" i="1"/>
  <c r="K547" i="1"/>
  <c r="J543" i="1"/>
  <c r="K543" i="1"/>
  <c r="J539" i="1"/>
  <c r="K539" i="1"/>
  <c r="J535" i="1"/>
  <c r="K535" i="1"/>
  <c r="J531" i="1"/>
  <c r="K531" i="1"/>
  <c r="J527" i="1"/>
  <c r="K527" i="1"/>
  <c r="J523" i="1"/>
  <c r="K523" i="1"/>
  <c r="J519" i="1"/>
  <c r="K519" i="1"/>
  <c r="J515" i="1"/>
  <c r="K515" i="1"/>
  <c r="J511" i="1"/>
  <c r="K511" i="1"/>
  <c r="J507" i="1"/>
  <c r="K507" i="1"/>
  <c r="J503" i="1"/>
  <c r="K503" i="1"/>
  <c r="J499" i="1"/>
  <c r="K499" i="1"/>
  <c r="J495" i="1"/>
  <c r="K495" i="1"/>
  <c r="J491" i="1"/>
  <c r="K491" i="1"/>
  <c r="J487" i="1"/>
  <c r="K487" i="1"/>
  <c r="J483" i="1"/>
  <c r="K483" i="1"/>
  <c r="J479" i="1"/>
  <c r="K479" i="1"/>
  <c r="J475" i="1"/>
  <c r="K475" i="1"/>
  <c r="J2306" i="1"/>
  <c r="K2306" i="1"/>
  <c r="J2267" i="1"/>
  <c r="K2267" i="1"/>
  <c r="J2251" i="1"/>
  <c r="K2251" i="1"/>
  <c r="J2191" i="1"/>
  <c r="K2191" i="1"/>
  <c r="J2157" i="1"/>
  <c r="K2157" i="1"/>
  <c r="J2111" i="1"/>
  <c r="K2111" i="1"/>
  <c r="J1680" i="1"/>
  <c r="K1680" i="1"/>
  <c r="J1396" i="1"/>
  <c r="K1396" i="1"/>
  <c r="J845" i="1"/>
  <c r="K845" i="1"/>
  <c r="J471" i="1"/>
  <c r="K471" i="1"/>
  <c r="J467" i="1"/>
  <c r="K467" i="1"/>
  <c r="J463" i="1"/>
  <c r="K463" i="1"/>
  <c r="J459" i="1"/>
  <c r="K459" i="1"/>
  <c r="J455" i="1"/>
  <c r="K455" i="1"/>
  <c r="J451" i="1"/>
  <c r="K451" i="1"/>
  <c r="J447" i="1"/>
  <c r="K447" i="1"/>
  <c r="J443" i="1"/>
  <c r="K443" i="1"/>
  <c r="J439" i="1"/>
  <c r="K439" i="1"/>
  <c r="J435" i="1"/>
  <c r="K435" i="1"/>
  <c r="J431" i="1"/>
  <c r="K431" i="1"/>
  <c r="J427" i="1"/>
  <c r="K427" i="1"/>
  <c r="J423" i="1"/>
  <c r="K423" i="1"/>
  <c r="J419" i="1"/>
  <c r="K419" i="1"/>
  <c r="J415" i="1"/>
  <c r="K415" i="1"/>
  <c r="J411" i="1"/>
  <c r="K411" i="1"/>
  <c r="J407" i="1"/>
  <c r="K407" i="1"/>
  <c r="J402" i="1"/>
  <c r="K402" i="1"/>
  <c r="J398" i="1"/>
  <c r="K398" i="1"/>
  <c r="J373" i="1"/>
  <c r="K373" i="1"/>
  <c r="J369" i="1"/>
  <c r="K369" i="1"/>
  <c r="J365" i="1"/>
  <c r="K365" i="1"/>
  <c r="J361" i="1"/>
  <c r="K361" i="1"/>
  <c r="J357" i="1"/>
  <c r="K357" i="1"/>
  <c r="J353" i="1"/>
  <c r="K353" i="1"/>
  <c r="J349" i="1"/>
  <c r="K349" i="1"/>
  <c r="J345" i="1"/>
  <c r="K345" i="1"/>
  <c r="J333" i="1"/>
  <c r="J323" i="1"/>
  <c r="J306" i="1"/>
  <c r="K306" i="1"/>
  <c r="J302" i="1"/>
  <c r="K302" i="1"/>
  <c r="J298" i="1"/>
  <c r="K298" i="1"/>
  <c r="J288" i="1"/>
  <c r="K288" i="1"/>
  <c r="J285" i="1"/>
  <c r="K285" i="1"/>
  <c r="J267" i="1"/>
  <c r="K267" i="1"/>
  <c r="J262" i="1"/>
  <c r="K262" i="1"/>
  <c r="J258" i="1"/>
  <c r="K258" i="1"/>
  <c r="J254" i="1"/>
  <c r="K254" i="1"/>
  <c r="J248" i="1"/>
  <c r="K238" i="1"/>
  <c r="J238" i="1"/>
  <c r="J227" i="1"/>
  <c r="K227" i="1"/>
  <c r="J215" i="1"/>
  <c r="K215" i="1"/>
  <c r="J210" i="1"/>
  <c r="K210" i="1"/>
  <c r="J205" i="1"/>
  <c r="K205" i="1"/>
  <c r="J181" i="1"/>
  <c r="K181" i="1"/>
  <c r="J176" i="1"/>
  <c r="J142" i="1"/>
  <c r="K142" i="1"/>
  <c r="J132" i="1"/>
  <c r="K132" i="1"/>
  <c r="J109" i="1"/>
  <c r="K109" i="1"/>
  <c r="J102" i="1"/>
  <c r="K102" i="1"/>
  <c r="J90" i="1"/>
  <c r="K90" i="1"/>
  <c r="J85" i="1"/>
  <c r="K85" i="1"/>
  <c r="J48" i="1"/>
  <c r="J38" i="1"/>
  <c r="K38" i="1"/>
  <c r="J96" i="1"/>
  <c r="K96" i="1"/>
  <c r="J278" i="1"/>
  <c r="K278" i="1"/>
  <c r="J641" i="1"/>
  <c r="K641" i="1"/>
  <c r="J836" i="1"/>
  <c r="K836" i="1"/>
  <c r="J919" i="1"/>
  <c r="K919" i="1"/>
  <c r="J1252" i="1"/>
  <c r="K1252" i="1"/>
  <c r="J1269" i="1"/>
  <c r="K1269" i="1"/>
  <c r="J1201" i="1"/>
  <c r="K1201" i="1"/>
  <c r="J1550" i="1"/>
  <c r="K1550" i="1"/>
  <c r="J199" i="1"/>
  <c r="K199" i="1"/>
  <c r="J291" i="1"/>
  <c r="K291" i="1"/>
  <c r="J965" i="1"/>
  <c r="J36" i="1"/>
  <c r="K36" i="1"/>
  <c r="J79" i="1"/>
  <c r="K79" i="1"/>
  <c r="J165" i="1"/>
  <c r="K165" i="1"/>
  <c r="J312" i="1"/>
  <c r="K312" i="1"/>
  <c r="J823" i="1"/>
  <c r="K823" i="1"/>
  <c r="J827" i="1"/>
  <c r="K827" i="1"/>
  <c r="J1147" i="1"/>
  <c r="K1147" i="1"/>
  <c r="J1216" i="1"/>
  <c r="K1216" i="1"/>
  <c r="J1205" i="1"/>
  <c r="K1205" i="1"/>
  <c r="J1195" i="1"/>
  <c r="K1195" i="1"/>
  <c r="J1453" i="1"/>
  <c r="K1453" i="1"/>
  <c r="J1568" i="1"/>
  <c r="K1568" i="1"/>
  <c r="J1572" i="1"/>
  <c r="K1572" i="1"/>
  <c r="J126" i="1"/>
  <c r="K126" i="1"/>
  <c r="J145" i="1"/>
  <c r="K145" i="1"/>
  <c r="J150" i="1"/>
  <c r="K150" i="1"/>
  <c r="J154" i="1"/>
  <c r="K154" i="1"/>
  <c r="J183" i="1"/>
  <c r="K183" i="1"/>
  <c r="J271" i="1"/>
  <c r="K271" i="1"/>
  <c r="J728" i="1"/>
  <c r="K728" i="1"/>
  <c r="J732" i="1"/>
  <c r="K732" i="1"/>
  <c r="J792" i="1"/>
  <c r="K792" i="1"/>
  <c r="J815" i="1"/>
  <c r="K815" i="1"/>
  <c r="J846" i="1"/>
  <c r="K846" i="1"/>
  <c r="J859" i="1"/>
  <c r="K859" i="1"/>
  <c r="J1926" i="1"/>
  <c r="K1926" i="1"/>
  <c r="J879" i="1"/>
  <c r="K879" i="1"/>
  <c r="J903" i="1"/>
  <c r="K903" i="1"/>
  <c r="J915" i="1"/>
  <c r="K915" i="1"/>
  <c r="J1007" i="1"/>
  <c r="K1007" i="1"/>
  <c r="J1011" i="1"/>
  <c r="K1011" i="1"/>
  <c r="J1058" i="1"/>
  <c r="K1058" i="1"/>
  <c r="J1131" i="1"/>
  <c r="K1131" i="1"/>
  <c r="J1166" i="1"/>
  <c r="K1166" i="1"/>
  <c r="J1232" i="1"/>
  <c r="K1232" i="1"/>
  <c r="J1236" i="1"/>
  <c r="K1236" i="1"/>
  <c r="J1174" i="1"/>
  <c r="K1174" i="1"/>
  <c r="J2029" i="1"/>
  <c r="K2029" i="1"/>
  <c r="J2033" i="1"/>
  <c r="K2033" i="1"/>
  <c r="J2046" i="1"/>
  <c r="K2046" i="1"/>
  <c r="J2050" i="1"/>
  <c r="K2050" i="1"/>
  <c r="J2058" i="1"/>
  <c r="K2058" i="1"/>
  <c r="J2075" i="1"/>
  <c r="K2075" i="1"/>
  <c r="J2079" i="1"/>
  <c r="K2079" i="1"/>
  <c r="J1419" i="1"/>
  <c r="K1419" i="1"/>
  <c r="J1627" i="1"/>
  <c r="K1627" i="1"/>
  <c r="J1631" i="1"/>
  <c r="K1631" i="1"/>
  <c r="K1648" i="1"/>
  <c r="J1742" i="1"/>
  <c r="K1742" i="1"/>
  <c r="J2245" i="1"/>
  <c r="K2245" i="1"/>
  <c r="J2128" i="1"/>
  <c r="K2128" i="1"/>
  <c r="J911" i="1"/>
  <c r="K911" i="1"/>
  <c r="K1117" i="1"/>
  <c r="J1113" i="1"/>
  <c r="K1113" i="1"/>
  <c r="J1105" i="1"/>
  <c r="K1105" i="1"/>
  <c r="K1101" i="1"/>
  <c r="J1097" i="1"/>
  <c r="K1097" i="1"/>
  <c r="J1093" i="1"/>
  <c r="K1093" i="1"/>
  <c r="J1089" i="1"/>
  <c r="J1073" i="1"/>
  <c r="J1067" i="1"/>
  <c r="K1067" i="1"/>
  <c r="J1050" i="1"/>
  <c r="K1050" i="1"/>
  <c r="J1043" i="1"/>
  <c r="K1043" i="1"/>
  <c r="J1038" i="1"/>
  <c r="K1038" i="1"/>
  <c r="J1031" i="1"/>
  <c r="K1031" i="1"/>
  <c r="K1020" i="1"/>
  <c r="J1014" i="1"/>
  <c r="K1014" i="1"/>
  <c r="J1002" i="1"/>
  <c r="K1002" i="1"/>
  <c r="J996" i="1"/>
  <c r="J981" i="1"/>
  <c r="K981" i="1"/>
  <c r="J977" i="1"/>
  <c r="K977" i="1"/>
  <c r="J973" i="1"/>
  <c r="K973" i="1"/>
  <c r="J945" i="1"/>
  <c r="K945" i="1"/>
  <c r="J937" i="1"/>
  <c r="K937" i="1"/>
  <c r="J869" i="1"/>
  <c r="K869" i="1"/>
  <c r="J863" i="1"/>
  <c r="K863" i="1"/>
  <c r="J855" i="1"/>
  <c r="K855" i="1"/>
  <c r="J841" i="1"/>
  <c r="J803" i="1"/>
  <c r="K803" i="1"/>
  <c r="J789" i="1"/>
  <c r="K789" i="1"/>
  <c r="J779" i="1"/>
  <c r="K779" i="1"/>
  <c r="J747" i="1"/>
  <c r="K747" i="1"/>
  <c r="J743" i="1"/>
  <c r="K743" i="1"/>
  <c r="J739" i="1"/>
  <c r="K739" i="1"/>
  <c r="J735" i="1"/>
  <c r="K735" i="1"/>
  <c r="J710" i="1"/>
  <c r="K710" i="1"/>
  <c r="J702" i="1"/>
  <c r="K702" i="1"/>
  <c r="J680" i="1"/>
  <c r="K680" i="1"/>
  <c r="J651" i="1"/>
  <c r="J639" i="1"/>
  <c r="K639" i="1"/>
  <c r="J634" i="1"/>
  <c r="K634" i="1"/>
  <c r="J626" i="1"/>
  <c r="K626" i="1"/>
  <c r="J622" i="1"/>
  <c r="K622" i="1"/>
  <c r="J618" i="1"/>
  <c r="K618" i="1"/>
  <c r="J614" i="1"/>
  <c r="K614" i="1"/>
  <c r="J610" i="1"/>
  <c r="K610" i="1"/>
  <c r="J606" i="1"/>
  <c r="K606" i="1"/>
  <c r="J602" i="1"/>
  <c r="K602" i="1"/>
  <c r="J598" i="1"/>
  <c r="K598" i="1"/>
  <c r="J594" i="1"/>
  <c r="K594" i="1"/>
  <c r="J590" i="1"/>
  <c r="K590" i="1"/>
  <c r="J586" i="1"/>
  <c r="K586" i="1"/>
  <c r="J582" i="1"/>
  <c r="K582" i="1"/>
  <c r="J578" i="1"/>
  <c r="K578" i="1"/>
  <c r="J574" i="1"/>
  <c r="K574" i="1"/>
  <c r="J570" i="1"/>
  <c r="K570" i="1"/>
  <c r="J566" i="1"/>
  <c r="K566" i="1"/>
  <c r="J562" i="1"/>
  <c r="K562" i="1"/>
  <c r="J558" i="1"/>
  <c r="K558" i="1"/>
  <c r="J554" i="1"/>
  <c r="K554" i="1"/>
  <c r="J550" i="1"/>
  <c r="K550" i="1"/>
  <c r="K546" i="1"/>
  <c r="J542" i="1"/>
  <c r="K542" i="1"/>
  <c r="J538" i="1"/>
  <c r="K538" i="1"/>
  <c r="J534" i="1"/>
  <c r="K534" i="1"/>
  <c r="J530" i="1"/>
  <c r="K530" i="1"/>
  <c r="J526" i="1"/>
  <c r="K526" i="1"/>
  <c r="J522" i="1"/>
  <c r="K522" i="1"/>
  <c r="J518" i="1"/>
  <c r="K518" i="1"/>
  <c r="J514" i="1"/>
  <c r="K514" i="1"/>
  <c r="J510" i="1"/>
  <c r="K510" i="1"/>
  <c r="J506" i="1"/>
  <c r="K506" i="1"/>
  <c r="J502" i="1"/>
  <c r="K502" i="1"/>
  <c r="J498" i="1"/>
  <c r="K498" i="1"/>
  <c r="J494" i="1"/>
  <c r="K494" i="1"/>
  <c r="J490" i="1"/>
  <c r="K490" i="1"/>
  <c r="J486" i="1"/>
  <c r="K486" i="1"/>
  <c r="J482" i="1"/>
  <c r="K482" i="1"/>
  <c r="J478" i="1"/>
  <c r="K478" i="1"/>
  <c r="J474" i="1"/>
  <c r="K474" i="1"/>
  <c r="J470" i="1"/>
  <c r="K470" i="1"/>
  <c r="J466" i="1"/>
  <c r="K466" i="1"/>
  <c r="J462" i="1"/>
  <c r="K462" i="1"/>
  <c r="J458" i="1"/>
  <c r="K458" i="1"/>
  <c r="J454" i="1"/>
  <c r="K454" i="1"/>
  <c r="J450" i="1"/>
  <c r="K450" i="1"/>
  <c r="J446" i="1"/>
  <c r="K446" i="1"/>
  <c r="J442" i="1"/>
  <c r="K442" i="1"/>
  <c r="J438" i="1"/>
  <c r="K438" i="1"/>
  <c r="J434" i="1"/>
  <c r="K434" i="1"/>
  <c r="J430" i="1"/>
  <c r="K430" i="1"/>
  <c r="J426" i="1"/>
  <c r="K426" i="1"/>
  <c r="J422" i="1"/>
  <c r="K422" i="1"/>
  <c r="J418" i="1"/>
  <c r="K418" i="1"/>
  <c r="J414" i="1"/>
  <c r="K414" i="1"/>
  <c r="J410" i="1"/>
  <c r="K410" i="1"/>
  <c r="J406" i="1"/>
  <c r="K406" i="1"/>
  <c r="J401" i="1"/>
  <c r="K401" i="1"/>
  <c r="J397" i="1"/>
  <c r="K397" i="1"/>
  <c r="J372" i="1"/>
  <c r="K372" i="1"/>
  <c r="J368" i="1"/>
  <c r="K368" i="1"/>
  <c r="J360" i="1"/>
  <c r="K360" i="1"/>
  <c r="J356" i="1"/>
  <c r="K356" i="1"/>
  <c r="J352" i="1"/>
  <c r="K352" i="1"/>
  <c r="J348" i="1"/>
  <c r="K348" i="1"/>
  <c r="J344" i="1"/>
  <c r="K344" i="1"/>
  <c r="J331" i="1"/>
  <c r="J321" i="1"/>
  <c r="J305" i="1"/>
  <c r="K305" i="1"/>
  <c r="J301" i="1"/>
  <c r="K301" i="1"/>
  <c r="J297" i="1"/>
  <c r="K297" i="1"/>
  <c r="J287" i="1"/>
  <c r="K287" i="1"/>
  <c r="J284" i="1"/>
  <c r="K284" i="1"/>
  <c r="J272" i="1"/>
  <c r="J266" i="1"/>
  <c r="J261" i="1"/>
  <c r="K261" i="1"/>
  <c r="J257" i="1"/>
  <c r="K257" i="1"/>
  <c r="J253" i="1"/>
  <c r="K253" i="1"/>
  <c r="J246" i="1"/>
  <c r="J226" i="1"/>
  <c r="K226" i="1"/>
  <c r="J220" i="1"/>
  <c r="K220" i="1"/>
  <c r="J214" i="1"/>
  <c r="K214" i="1"/>
  <c r="J209" i="1"/>
  <c r="J180" i="1"/>
  <c r="K180" i="1"/>
  <c r="J174" i="1"/>
  <c r="K174" i="1"/>
  <c r="J136" i="1"/>
  <c r="K136" i="1"/>
  <c r="J131" i="1"/>
  <c r="K131" i="1"/>
  <c r="J125" i="1"/>
  <c r="K125" i="1"/>
  <c r="J114" i="1"/>
  <c r="K114" i="1"/>
  <c r="J106" i="1"/>
  <c r="K106" i="1"/>
  <c r="J94" i="1"/>
  <c r="K94" i="1"/>
  <c r="J89" i="1"/>
  <c r="K89" i="1"/>
  <c r="J84" i="1"/>
  <c r="K84" i="1"/>
  <c r="J69" i="1"/>
  <c r="K69" i="1"/>
  <c r="J46" i="1"/>
  <c r="K46" i="1"/>
  <c r="J42" i="1"/>
  <c r="K42" i="1"/>
  <c r="J34" i="1"/>
  <c r="J97" i="1"/>
  <c r="K97" i="1"/>
  <c r="J781" i="1"/>
  <c r="K781" i="1"/>
  <c r="J837" i="1"/>
  <c r="K837" i="1"/>
  <c r="J843" i="1"/>
  <c r="K843" i="1"/>
  <c r="J922" i="1"/>
  <c r="K922" i="1"/>
  <c r="J959" i="1"/>
  <c r="J1961" i="1"/>
  <c r="K1961" i="1"/>
  <c r="J1210" i="1"/>
  <c r="K1210" i="1"/>
  <c r="J1187" i="1"/>
  <c r="K1187" i="1"/>
  <c r="J1270" i="1"/>
  <c r="K1270" i="1"/>
  <c r="J1551" i="1"/>
  <c r="K1551" i="1"/>
  <c r="J1729" i="1"/>
  <c r="K1729" i="1"/>
  <c r="J1081" i="1"/>
  <c r="K1081" i="1"/>
  <c r="K2195" i="1"/>
  <c r="J162" i="1"/>
  <c r="K162" i="1"/>
  <c r="J166" i="1"/>
  <c r="K166" i="1"/>
  <c r="J200" i="1"/>
  <c r="K200" i="1"/>
  <c r="J240" i="1"/>
  <c r="K240" i="1"/>
  <c r="J292" i="1"/>
  <c r="K292" i="1"/>
  <c r="J313" i="1"/>
  <c r="K313" i="1"/>
  <c r="J670" i="1"/>
  <c r="K670" i="1"/>
  <c r="J806" i="1"/>
  <c r="K806" i="1"/>
  <c r="J824" i="1"/>
  <c r="K824" i="1"/>
  <c r="J1148" i="1"/>
  <c r="K1148" i="1"/>
  <c r="J1217" i="1"/>
  <c r="K1217" i="1"/>
  <c r="J1206" i="1"/>
  <c r="K1206" i="1"/>
  <c r="J1196" i="1"/>
  <c r="K1196" i="1"/>
  <c r="K2129" i="1"/>
  <c r="J1403" i="1"/>
  <c r="K1403" i="1"/>
  <c r="J1510" i="1"/>
  <c r="K1510" i="1"/>
  <c r="J1569" i="1"/>
  <c r="K1569" i="1"/>
  <c r="J1573" i="1"/>
  <c r="K1573" i="1"/>
  <c r="J127" i="1"/>
  <c r="K127" i="1"/>
  <c r="J146" i="1"/>
  <c r="K146" i="1"/>
  <c r="J151" i="1"/>
  <c r="K151" i="1"/>
  <c r="J155" i="1"/>
  <c r="K155" i="1"/>
  <c r="J319" i="1"/>
  <c r="K319" i="1"/>
  <c r="J729" i="1"/>
  <c r="K729" i="1"/>
  <c r="J733" i="1"/>
  <c r="K733" i="1"/>
  <c r="J790" i="1"/>
  <c r="K790" i="1"/>
  <c r="J816" i="1"/>
  <c r="K816" i="1"/>
  <c r="J847" i="1"/>
  <c r="K847" i="1"/>
  <c r="J860" i="1"/>
  <c r="K860" i="1"/>
  <c r="K1927" i="1"/>
  <c r="J883" i="1"/>
  <c r="J904" i="1"/>
  <c r="K904" i="1"/>
  <c r="J912" i="1"/>
  <c r="K912" i="1"/>
  <c r="J916" i="1"/>
  <c r="K916" i="1"/>
  <c r="J1008" i="1"/>
  <c r="K1008" i="1"/>
  <c r="J1012" i="1"/>
  <c r="K1012" i="1"/>
  <c r="J1059" i="1"/>
  <c r="K1059" i="1"/>
  <c r="J1986" i="1"/>
  <c r="K1986" i="1"/>
  <c r="J1132" i="1"/>
  <c r="K1132" i="1"/>
  <c r="J1233" i="1"/>
  <c r="K1233" i="1"/>
  <c r="J1171" i="1"/>
  <c r="K1171" i="1"/>
  <c r="J1175" i="1"/>
  <c r="K1175" i="1"/>
  <c r="J2047" i="1"/>
  <c r="K2047" i="1"/>
  <c r="K2059" i="1"/>
  <c r="J2076" i="1"/>
  <c r="K2076" i="1"/>
  <c r="J1628" i="1"/>
  <c r="K1628" i="1"/>
  <c r="J1649" i="1"/>
  <c r="K1649" i="1"/>
  <c r="K2272" i="1"/>
  <c r="J2109" i="1"/>
  <c r="K2109" i="1"/>
  <c r="J2054" i="1"/>
  <c r="K2054" i="1"/>
  <c r="J1985" i="1"/>
  <c r="K1985" i="1"/>
  <c r="J1728" i="1"/>
  <c r="K1728" i="1"/>
  <c r="J1705" i="1"/>
  <c r="K1705" i="1"/>
  <c r="J1264" i="1"/>
  <c r="K1264" i="1"/>
  <c r="K1260" i="1"/>
  <c r="J1256" i="1"/>
  <c r="K1256" i="1"/>
  <c r="J1248" i="1"/>
  <c r="K1248" i="1"/>
  <c r="J1229" i="1"/>
  <c r="K1229" i="1"/>
  <c r="J1207" i="1"/>
  <c r="K1207" i="1"/>
  <c r="K1183" i="1"/>
  <c r="J1143" i="1"/>
  <c r="K1143" i="1"/>
  <c r="J1139" i="1"/>
  <c r="K1139" i="1"/>
  <c r="J1129" i="1"/>
  <c r="K1129" i="1"/>
  <c r="J1124" i="1"/>
  <c r="K1124" i="1"/>
  <c r="J1120" i="1"/>
  <c r="K1120" i="1"/>
  <c r="J1116" i="1"/>
  <c r="K1116" i="1"/>
  <c r="J1112" i="1"/>
  <c r="K1112" i="1"/>
  <c r="J1104" i="1"/>
  <c r="K1104" i="1"/>
  <c r="J1100" i="1"/>
  <c r="K1100" i="1"/>
  <c r="J1096" i="1"/>
  <c r="K1096" i="1"/>
  <c r="J1092" i="1"/>
  <c r="K1092" i="1"/>
  <c r="J1071" i="1"/>
  <c r="K1071" i="1"/>
  <c r="J1066" i="1"/>
  <c r="K1066" i="1"/>
  <c r="J1062" i="1"/>
  <c r="K1062" i="1"/>
  <c r="J1048" i="1"/>
  <c r="K1048" i="1"/>
  <c r="J1030" i="1"/>
  <c r="K1030" i="1"/>
  <c r="J1024" i="1"/>
  <c r="J1019" i="1"/>
  <c r="K1019" i="1"/>
  <c r="J1001" i="1"/>
  <c r="K1001" i="1"/>
  <c r="J984" i="1"/>
  <c r="K984" i="1"/>
  <c r="J980" i="1"/>
  <c r="K980" i="1"/>
  <c r="J976" i="1"/>
  <c r="K976" i="1"/>
  <c r="J972" i="1"/>
  <c r="K972" i="1"/>
  <c r="J968" i="1"/>
  <c r="K968" i="1"/>
  <c r="J941" i="1"/>
  <c r="K941" i="1"/>
  <c r="J900" i="1"/>
  <c r="K900" i="1"/>
  <c r="J868" i="1"/>
  <c r="K868" i="1"/>
  <c r="J797" i="1"/>
  <c r="K797" i="1"/>
  <c r="J788" i="1"/>
  <c r="K788" i="1"/>
  <c r="J778" i="1"/>
  <c r="K778" i="1"/>
  <c r="J746" i="1"/>
  <c r="K746" i="1"/>
  <c r="J742" i="1"/>
  <c r="K742" i="1"/>
  <c r="J713" i="1"/>
  <c r="K713" i="1"/>
  <c r="J709" i="1"/>
  <c r="K709" i="1"/>
  <c r="J701" i="1"/>
  <c r="K701" i="1"/>
  <c r="J697" i="1"/>
  <c r="K697" i="1"/>
  <c r="J693" i="1"/>
  <c r="J679" i="1"/>
  <c r="K679" i="1"/>
  <c r="J657" i="1"/>
  <c r="J637" i="1"/>
  <c r="K637" i="1"/>
  <c r="J633" i="1"/>
  <c r="K633" i="1"/>
  <c r="J629" i="1"/>
  <c r="K629" i="1"/>
  <c r="J625" i="1"/>
  <c r="K625" i="1"/>
  <c r="J621" i="1"/>
  <c r="K621" i="1"/>
  <c r="J617" i="1"/>
  <c r="K617" i="1"/>
  <c r="J613" i="1"/>
  <c r="K613" i="1"/>
  <c r="J609" i="1"/>
  <c r="K609" i="1"/>
  <c r="J605" i="1"/>
  <c r="K605" i="1"/>
  <c r="J601" i="1"/>
  <c r="K601" i="1"/>
  <c r="J597" i="1"/>
  <c r="K597" i="1"/>
  <c r="J593" i="1"/>
  <c r="K593" i="1"/>
  <c r="J589" i="1"/>
  <c r="K589" i="1"/>
  <c r="J585" i="1"/>
  <c r="K585" i="1"/>
  <c r="J581" i="1"/>
  <c r="K581" i="1"/>
  <c r="J577" i="1"/>
  <c r="K577" i="1"/>
  <c r="J573" i="1"/>
  <c r="K573" i="1"/>
  <c r="J569" i="1"/>
  <c r="K569" i="1"/>
  <c r="J565" i="1"/>
  <c r="K565" i="1"/>
  <c r="J561" i="1"/>
  <c r="K561" i="1"/>
  <c r="J557" i="1"/>
  <c r="K557" i="1"/>
  <c r="J553" i="1"/>
  <c r="K553" i="1"/>
  <c r="J549" i="1"/>
  <c r="K549" i="1"/>
  <c r="J545" i="1"/>
  <c r="K545" i="1"/>
  <c r="J541" i="1"/>
  <c r="K541" i="1"/>
  <c r="J537" i="1"/>
  <c r="K537" i="1"/>
  <c r="J533" i="1"/>
  <c r="K533" i="1"/>
  <c r="J529" i="1"/>
  <c r="K529" i="1"/>
  <c r="J525" i="1"/>
  <c r="K525" i="1"/>
  <c r="J521" i="1"/>
  <c r="K521" i="1"/>
  <c r="J517" i="1"/>
  <c r="K517" i="1"/>
  <c r="J513" i="1"/>
  <c r="K513" i="1"/>
  <c r="J509" i="1"/>
  <c r="K509" i="1"/>
  <c r="J505" i="1"/>
  <c r="K505" i="1"/>
  <c r="J501" i="1"/>
  <c r="K501" i="1"/>
  <c r="J497" i="1"/>
  <c r="K497" i="1"/>
  <c r="J493" i="1"/>
  <c r="K493" i="1"/>
  <c r="J489" i="1"/>
  <c r="K489" i="1"/>
  <c r="J485" i="1"/>
  <c r="K485" i="1"/>
  <c r="J481" i="1"/>
  <c r="K481" i="1"/>
  <c r="J477" i="1"/>
  <c r="K477" i="1"/>
  <c r="J473" i="1"/>
  <c r="K473" i="1"/>
  <c r="J469" i="1"/>
  <c r="K469" i="1"/>
  <c r="J465" i="1"/>
  <c r="K465" i="1"/>
  <c r="J461" i="1"/>
  <c r="K461" i="1"/>
  <c r="J457" i="1"/>
  <c r="K457" i="1"/>
  <c r="J453" i="1"/>
  <c r="K453" i="1"/>
  <c r="J449" i="1"/>
  <c r="K449" i="1"/>
  <c r="J445" i="1"/>
  <c r="K445" i="1"/>
  <c r="J441" i="1"/>
  <c r="K441" i="1"/>
  <c r="J437" i="1"/>
  <c r="K437" i="1"/>
  <c r="J433" i="1"/>
  <c r="K433" i="1"/>
  <c r="J429" i="1"/>
  <c r="K429" i="1"/>
  <c r="J425" i="1"/>
  <c r="K425" i="1"/>
  <c r="J421" i="1"/>
  <c r="K421" i="1"/>
  <c r="J417" i="1"/>
  <c r="K417" i="1"/>
  <c r="J413" i="1"/>
  <c r="K413" i="1"/>
  <c r="J409" i="1"/>
  <c r="J404" i="1"/>
  <c r="K404" i="1"/>
  <c r="J400" i="1"/>
  <c r="K400" i="1"/>
  <c r="J371" i="1"/>
  <c r="K371" i="1"/>
  <c r="J367" i="1"/>
  <c r="K367" i="1"/>
  <c r="J363" i="1"/>
  <c r="K363" i="1"/>
  <c r="J359" i="1"/>
  <c r="K359" i="1"/>
  <c r="J355" i="1"/>
  <c r="K355" i="1"/>
  <c r="J351" i="1"/>
  <c r="K351" i="1"/>
  <c r="J347" i="1"/>
  <c r="K347" i="1"/>
  <c r="J343" i="1"/>
  <c r="K343" i="1"/>
  <c r="J309" i="1"/>
  <c r="K309" i="1"/>
  <c r="J304" i="1"/>
  <c r="K304" i="1"/>
  <c r="K300" i="1"/>
  <c r="J300" i="1"/>
  <c r="J296" i="1"/>
  <c r="J265" i="1"/>
  <c r="K265" i="1"/>
  <c r="J260" i="1"/>
  <c r="K260" i="1"/>
  <c r="J256" i="1"/>
  <c r="K256" i="1"/>
  <c r="J251" i="1"/>
  <c r="J225" i="1"/>
  <c r="K225" i="1"/>
  <c r="J212" i="1"/>
  <c r="K212" i="1"/>
  <c r="J208" i="1"/>
  <c r="K208" i="1"/>
  <c r="J186" i="1"/>
  <c r="J179" i="1"/>
  <c r="K179" i="1"/>
  <c r="J173" i="1"/>
  <c r="J161" i="1"/>
  <c r="K161" i="1"/>
  <c r="J135" i="1"/>
  <c r="K135" i="1"/>
  <c r="J130" i="1"/>
  <c r="K130" i="1"/>
  <c r="J124" i="1"/>
  <c r="K124" i="1"/>
  <c r="J87" i="1"/>
  <c r="K87" i="1"/>
  <c r="J83" i="1"/>
  <c r="J68" i="1"/>
  <c r="K68" i="1"/>
  <c r="J52" i="1"/>
  <c r="K52" i="1"/>
  <c r="J45" i="1"/>
  <c r="K45" i="1"/>
  <c r="J41" i="1"/>
  <c r="K41" i="1"/>
  <c r="J1361" i="1"/>
  <c r="K1361" i="1"/>
  <c r="J794" i="1"/>
  <c r="K794" i="1"/>
  <c r="J829" i="1"/>
  <c r="K829" i="1"/>
  <c r="J844" i="1"/>
  <c r="K844" i="1"/>
  <c r="J935" i="1"/>
  <c r="J1082" i="1"/>
  <c r="J1188" i="1"/>
  <c r="K1188" i="1"/>
  <c r="J1271" i="1"/>
  <c r="K1271" i="1"/>
  <c r="J1402" i="1"/>
  <c r="K1402" i="1"/>
  <c r="J1450" i="1"/>
  <c r="K2227" i="1"/>
  <c r="J1730" i="1"/>
  <c r="K1730" i="1"/>
  <c r="J77" i="1"/>
  <c r="J118" i="1"/>
  <c r="J163" i="1"/>
  <c r="K163" i="1"/>
  <c r="J201" i="1"/>
  <c r="K201" i="1"/>
  <c r="J310" i="1"/>
  <c r="K310" i="1"/>
  <c r="J314" i="1"/>
  <c r="K314" i="1"/>
  <c r="J671" i="1"/>
  <c r="K671" i="1"/>
  <c r="J751" i="1"/>
  <c r="K751" i="1"/>
  <c r="K807" i="1"/>
  <c r="J812" i="1"/>
  <c r="J825" i="1"/>
  <c r="K825" i="1"/>
  <c r="J1218" i="1"/>
  <c r="K1218" i="1"/>
  <c r="J1253" i="1"/>
  <c r="K1253" i="1"/>
  <c r="J1511" i="1"/>
  <c r="K1511" i="1"/>
  <c r="J1570" i="1"/>
  <c r="K1570" i="1"/>
  <c r="J143" i="1"/>
  <c r="K143" i="1"/>
  <c r="J147" i="1"/>
  <c r="K147" i="1"/>
  <c r="J157" i="1"/>
  <c r="K157" i="1"/>
  <c r="J233" i="1"/>
  <c r="K233" i="1"/>
  <c r="J649" i="1"/>
  <c r="K649" i="1"/>
  <c r="K730" i="1"/>
  <c r="J730" i="1"/>
  <c r="J776" i="1"/>
  <c r="K776" i="1"/>
  <c r="J791" i="1"/>
  <c r="K791" i="1"/>
  <c r="J817" i="1"/>
  <c r="K817" i="1"/>
  <c r="J848" i="1"/>
  <c r="K848" i="1"/>
  <c r="J1924" i="1"/>
  <c r="K1924" i="1"/>
  <c r="J1928" i="1"/>
  <c r="K1928" i="1"/>
  <c r="J901" i="1"/>
  <c r="K901" i="1"/>
  <c r="J905" i="1"/>
  <c r="K905" i="1"/>
  <c r="J913" i="1"/>
  <c r="K913" i="1"/>
  <c r="J954" i="1"/>
  <c r="K954" i="1"/>
  <c r="J1009" i="1"/>
  <c r="K1009" i="1"/>
  <c r="J1056" i="1"/>
  <c r="K1056" i="1"/>
  <c r="J1983" i="1"/>
  <c r="K1983" i="1"/>
  <c r="J1133" i="1"/>
  <c r="K1133" i="1"/>
  <c r="J1230" i="1"/>
  <c r="K1230" i="1"/>
  <c r="J1234" i="1"/>
  <c r="K1234" i="1"/>
  <c r="J1172" i="1"/>
  <c r="K1172" i="1"/>
  <c r="J1176" i="1"/>
  <c r="K1176" i="1"/>
  <c r="J2031" i="1"/>
  <c r="K2031" i="1"/>
  <c r="J2042" i="1"/>
  <c r="K2042" i="1"/>
  <c r="J2048" i="1"/>
  <c r="K2048" i="1"/>
  <c r="J2056" i="1"/>
  <c r="K2056" i="1"/>
  <c r="J2060" i="1"/>
  <c r="K2060" i="1"/>
  <c r="K2077" i="1"/>
  <c r="K2110" i="1"/>
  <c r="K1623" i="1"/>
  <c r="J1629" i="1"/>
  <c r="K1629" i="1"/>
  <c r="J1646" i="1"/>
  <c r="K1646" i="1"/>
  <c r="J1650" i="1"/>
  <c r="K1650" i="1"/>
  <c r="K2229" i="1"/>
  <c r="J1739" i="1"/>
  <c r="K1739" i="1"/>
  <c r="J2206" i="1"/>
  <c r="K2206" i="1"/>
  <c r="J2130" i="1"/>
  <c r="K2130" i="1"/>
  <c r="J2030" i="1"/>
  <c r="K2030" i="1"/>
  <c r="J1652" i="1"/>
  <c r="K1652" i="1"/>
  <c r="J1268" i="1"/>
  <c r="K1268" i="1"/>
  <c r="J738" i="1"/>
  <c r="K738" i="1"/>
  <c r="J630" i="1"/>
  <c r="K630" i="1"/>
  <c r="K1461" i="1"/>
  <c r="K1089" i="1"/>
  <c r="K1292" i="1"/>
  <c r="I773" i="1"/>
  <c r="K695" i="1"/>
  <c r="K1959" i="1"/>
  <c r="K2124" i="1"/>
  <c r="K1622" i="1"/>
  <c r="K1457" i="1"/>
  <c r="K1618" i="1"/>
  <c r="K82" i="1"/>
  <c r="K32" i="1"/>
  <c r="K831" i="1"/>
  <c r="K876" i="1"/>
  <c r="K1910" i="1"/>
  <c r="K1542" i="1"/>
  <c r="K2186" i="1"/>
  <c r="K839" i="1"/>
  <c r="K222" i="1"/>
  <c r="K171" i="1"/>
  <c r="I159" i="1"/>
  <c r="K956" i="1"/>
  <c r="K930" i="1"/>
  <c r="I2014" i="1"/>
  <c r="K1725" i="1"/>
  <c r="K1635" i="1"/>
  <c r="I1110" i="1"/>
  <c r="K273" i="1"/>
  <c r="K377" i="1"/>
  <c r="K152" i="1"/>
  <c r="K2231" i="1"/>
  <c r="K1964" i="1"/>
  <c r="K2243" i="1"/>
  <c r="K2222" i="1"/>
  <c r="K2017" i="1"/>
  <c r="K1847" i="1"/>
  <c r="K1752" i="1"/>
  <c r="K1459" i="1"/>
  <c r="K1974" i="1"/>
  <c r="K918" i="1"/>
  <c r="K1750" i="1"/>
  <c r="K1931" i="1"/>
  <c r="K1944" i="1"/>
  <c r="K1173" i="1"/>
  <c r="K708" i="1"/>
  <c r="K2247" i="1"/>
  <c r="K2303" i="1"/>
  <c r="K1796" i="1"/>
  <c r="K1276" i="1"/>
  <c r="K1280" i="1"/>
  <c r="K1202" i="1"/>
  <c r="K1506" i="1"/>
  <c r="K1620" i="1"/>
  <c r="K1832" i="1"/>
  <c r="K1838" i="1"/>
  <c r="K865" i="1"/>
  <c r="K1509" i="1"/>
  <c r="K1531" i="1"/>
  <c r="K2019" i="1"/>
  <c r="K1922" i="1"/>
  <c r="K1897" i="1"/>
  <c r="K276" i="1"/>
  <c r="K1149" i="1"/>
  <c r="K1223" i="1"/>
  <c r="K2068" i="1"/>
  <c r="K1972" i="1"/>
  <c r="K1006" i="1"/>
  <c r="K2074" i="1"/>
  <c r="K1940" i="1"/>
  <c r="K1919" i="1"/>
  <c r="K1351" i="1"/>
  <c r="K1061" i="1"/>
  <c r="K1026" i="1"/>
  <c r="K1191" i="1"/>
  <c r="K2089" i="1"/>
  <c r="K1934" i="1"/>
  <c r="K2274" i="1"/>
  <c r="K2198" i="1"/>
  <c r="K2193" i="1"/>
  <c r="K2170" i="1"/>
  <c r="K2153" i="1"/>
  <c r="K2062" i="1"/>
  <c r="K2021" i="1"/>
  <c r="K2005" i="1"/>
  <c r="K1840" i="1"/>
  <c r="K1547" i="1"/>
  <c r="K1448" i="1"/>
  <c r="K1225" i="1"/>
  <c r="K1180" i="1"/>
  <c r="K1036" i="1"/>
  <c r="I969" i="1"/>
  <c r="K952" i="1"/>
  <c r="K910" i="1"/>
  <c r="K364" i="1"/>
  <c r="K283" i="1"/>
  <c r="K231" i="1"/>
  <c r="K335" i="1"/>
  <c r="I2301" i="1"/>
  <c r="J2301" i="1"/>
  <c r="K1633" i="1"/>
  <c r="K1108" i="1"/>
  <c r="K1015" i="1"/>
  <c r="K862" i="1"/>
  <c r="K801" i="1"/>
  <c r="K228" i="1"/>
  <c r="K669" i="1"/>
  <c r="K1962" i="1"/>
  <c r="K167" i="1"/>
  <c r="K805" i="1"/>
  <c r="K1714" i="1"/>
  <c r="K2174" i="1"/>
  <c r="K2052" i="1"/>
  <c r="K2009" i="1"/>
  <c r="K1993" i="1"/>
  <c r="K1947" i="1"/>
  <c r="K1412" i="1"/>
  <c r="I1372" i="1"/>
  <c r="J1372" i="1"/>
  <c r="K1111" i="1"/>
  <c r="K1091" i="1"/>
  <c r="K1052" i="1"/>
  <c r="K1041" i="1"/>
  <c r="K932" i="1"/>
  <c r="K772" i="1"/>
  <c r="K647" i="1"/>
  <c r="K2151" i="1"/>
  <c r="K2012" i="1"/>
  <c r="K1970" i="1"/>
  <c r="K2209" i="1"/>
  <c r="K2182" i="1"/>
  <c r="K2141" i="1"/>
  <c r="K2137" i="1"/>
  <c r="K2112" i="1"/>
  <c r="K2097" i="1"/>
  <c r="K1976" i="1"/>
  <c r="K1902" i="1"/>
  <c r="K1895" i="1"/>
  <c r="K1849" i="1"/>
  <c r="K1834" i="1"/>
  <c r="K1735" i="1"/>
  <c r="K1578" i="1"/>
  <c r="K1422" i="1"/>
  <c r="K1266" i="1"/>
  <c r="K1215" i="1"/>
  <c r="K1178" i="1"/>
  <c r="K1168" i="1"/>
  <c r="K853" i="1"/>
  <c r="K724" i="1"/>
  <c r="G2313" i="1"/>
  <c r="K676" i="1"/>
  <c r="K2226" i="1"/>
  <c r="K1575" i="1"/>
  <c r="K266" i="1"/>
  <c r="K651" i="1"/>
  <c r="K2007" i="1"/>
  <c r="K331" i="1"/>
  <c r="K77" i="1"/>
  <c r="K1450" i="1"/>
  <c r="K1082" i="1"/>
  <c r="K83" i="1"/>
  <c r="K173" i="1"/>
  <c r="K186" i="1"/>
  <c r="K251" i="1"/>
  <c r="K296" i="1"/>
  <c r="K409" i="1"/>
  <c r="K693" i="1"/>
  <c r="K1024" i="1"/>
  <c r="K272" i="1"/>
  <c r="K48" i="1"/>
  <c r="K246" i="1"/>
  <c r="J969" i="1"/>
  <c r="K969" i="1"/>
  <c r="J2014" i="1"/>
  <c r="J773" i="1"/>
  <c r="K34" i="1"/>
  <c r="K209" i="1"/>
  <c r="K883" i="1"/>
  <c r="K321" i="1"/>
  <c r="K1957" i="1"/>
  <c r="J1110" i="1"/>
  <c r="J159" i="1"/>
  <c r="K159" i="1"/>
  <c r="I2313" i="1"/>
  <c r="K706" i="1"/>
  <c r="K2301" i="1"/>
  <c r="K1372" i="1"/>
  <c r="K2014" i="1"/>
  <c r="J2313" i="1"/>
  <c r="K1110" i="1"/>
  <c r="K773" i="1"/>
</calcChain>
</file>

<file path=xl/sharedStrings.xml><?xml version="1.0" encoding="utf-8"?>
<sst xmlns="http://schemas.openxmlformats.org/spreadsheetml/2006/main" count="5982" uniqueCount="1822">
  <si>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</si>
  <si>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</si>
  <si>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</si>
  <si>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</si>
  <si>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</si>
  <si>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</si>
  <si>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</si>
  <si>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</si>
  <si>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</si>
  <si>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</si>
  <si>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</si>
  <si>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</si>
  <si>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</si>
  <si>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</si>
  <si>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</si>
  <si>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</si>
  <si>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</si>
  <si>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</si>
  <si>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</si>
  <si>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</si>
  <si>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</si>
  <si>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</si>
  <si>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</si>
  <si>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</si>
  <si>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</si>
  <si>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</si>
  <si>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</si>
  <si>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</si>
  <si>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</si>
  <si>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</si>
  <si>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</si>
  <si>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</si>
  <si>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</si>
  <si>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</si>
  <si>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</si>
  <si>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</si>
  <si>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</si>
  <si>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</si>
  <si>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</si>
  <si>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</si>
  <si>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</si>
  <si>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</si>
  <si>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</si>
  <si>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</si>
  <si>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</si>
  <si>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</si>
  <si>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</si>
  <si>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</si>
  <si>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</si>
  <si>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</si>
  <si>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</si>
  <si>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</si>
  <si>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</si>
  <si>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</si>
  <si>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</si>
  <si>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</si>
  <si>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</si>
  <si>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</si>
  <si>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</si>
  <si>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</si>
  <si>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</si>
  <si>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</si>
  <si>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</si>
  <si>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</si>
  <si>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</si>
  <si>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</si>
  <si>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</si>
  <si>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</si>
  <si>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</si>
  <si>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</si>
  <si>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</si>
  <si>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</si>
  <si>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</si>
  <si>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</si>
  <si>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</si>
  <si>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</si>
  <si>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</si>
  <si>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</si>
  <si>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</si>
  <si>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</si>
  <si>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</si>
  <si>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</si>
  <si>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</si>
  <si>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</si>
  <si>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</si>
  <si>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</si>
  <si>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</si>
  <si>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</si>
  <si>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</si>
  <si>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</si>
  <si>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</si>
  <si>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</si>
  <si>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</si>
  <si>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</si>
  <si>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</si>
  <si>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</si>
  <si>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</si>
  <si>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</si>
  <si>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</si>
  <si>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</si>
  <si>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</si>
  <si>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</si>
  <si>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</si>
  <si>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</si>
  <si>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</si>
  <si>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</si>
  <si>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</si>
  <si>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</si>
  <si>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</si>
  <si>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</si>
  <si>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</si>
  <si>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</si>
  <si>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</si>
  <si>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</si>
  <si>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</si>
  <si>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</si>
  <si>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</si>
  <si>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</si>
  <si>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</si>
  <si>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</si>
  <si>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</si>
  <si>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</si>
  <si>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</si>
  <si>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</si>
  <si>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</si>
  <si>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</si>
  <si>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</si>
  <si>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</si>
  <si>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</si>
  <si>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</si>
  <si>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</si>
  <si>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</si>
  <si>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</si>
  <si>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</si>
  <si>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</si>
  <si>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</si>
  <si>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</si>
  <si>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</si>
  <si>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</si>
  <si>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</si>
  <si>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</si>
  <si>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</si>
  <si>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</si>
  <si>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</si>
  <si>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</si>
  <si>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</si>
  <si>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</si>
  <si>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</si>
  <si>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</si>
  <si>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</si>
  <si>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</si>
  <si>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</si>
  <si>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</si>
  <si>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</si>
  <si>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</si>
  <si>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</si>
  <si>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</si>
  <si>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</si>
  <si>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</si>
  <si>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</si>
  <si>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</si>
  <si>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</si>
  <si>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</si>
  <si>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</si>
  <si>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</si>
  <si>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</si>
  <si>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</si>
  <si>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</si>
  <si>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</si>
  <si>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</si>
  <si>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</si>
  <si>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</si>
  <si>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</si>
  <si>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</si>
  <si>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</si>
  <si>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</si>
  <si>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</si>
  <si>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</si>
  <si>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</si>
  <si>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</si>
  <si>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</si>
  <si>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</si>
  <si>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</si>
  <si>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</si>
  <si>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</si>
  <si>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</si>
  <si>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</si>
  <si>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</si>
  <si>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</si>
  <si>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</si>
  <si>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</si>
  <si>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</si>
  <si>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</si>
  <si>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</si>
  <si>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</si>
  <si>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</si>
  <si>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</si>
  <si>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</si>
  <si>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</si>
  <si>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</si>
  <si>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</si>
  <si>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</si>
  <si>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</si>
  <si>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</si>
  <si>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</si>
  <si>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</si>
  <si>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</si>
  <si>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</si>
  <si>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</si>
  <si>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</si>
  <si>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</si>
  <si>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</si>
  <si>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</si>
  <si>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</si>
  <si>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</si>
  <si>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</si>
  <si>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</si>
  <si>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</si>
  <si>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</si>
  <si>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</si>
  <si>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</si>
  <si>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</si>
  <si>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</si>
  <si>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</si>
  <si>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</si>
  <si>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</si>
  <si>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</si>
  <si>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</si>
  <si>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</si>
  <si>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</si>
  <si>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</si>
  <si>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</si>
  <si>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</si>
  <si>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</si>
  <si>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</si>
  <si>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</si>
  <si>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</si>
  <si>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</si>
  <si>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</si>
  <si>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</si>
  <si>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</si>
  <si>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</si>
  <si>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</si>
  <si>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</si>
  <si>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</si>
  <si>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</si>
  <si>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</si>
  <si>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</si>
  <si>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</si>
  <si>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</si>
  <si>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</si>
  <si>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</si>
  <si>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</si>
  <si>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</si>
  <si>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</si>
  <si>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</si>
  <si>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</si>
  <si>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</si>
  <si>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</si>
  <si>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</si>
  <si>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</si>
  <si>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</si>
  <si>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</si>
  <si>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</si>
  <si>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</si>
  <si>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</si>
  <si>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</si>
  <si>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</si>
  <si>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</si>
  <si>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</si>
  <si>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</si>
  <si>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</si>
  <si>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</si>
  <si>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</si>
  <si>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</si>
  <si>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</si>
  <si>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</si>
  <si>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</si>
  <si>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</si>
  <si>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</si>
  <si>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</si>
  <si>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</si>
  <si>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</si>
  <si>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</si>
  <si>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</si>
  <si>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</si>
  <si>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</si>
  <si>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</si>
  <si>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</si>
  <si>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</si>
  <si>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</si>
  <si>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</si>
  <si>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</si>
  <si>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</si>
  <si>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</si>
  <si>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</si>
  <si>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</si>
  <si>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</si>
  <si>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</si>
  <si>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</si>
  <si>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</si>
  <si>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</si>
  <si>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</si>
  <si>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</si>
  <si>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</si>
  <si>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</si>
  <si>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</si>
  <si>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</si>
  <si>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</si>
  <si>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</si>
  <si>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</si>
  <si>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</si>
  <si>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</si>
  <si>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</si>
  <si>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</si>
  <si>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</si>
  <si>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</si>
  <si>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</si>
  <si>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</si>
  <si>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</si>
  <si>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</si>
  <si>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</si>
  <si>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</si>
  <si>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</si>
  <si>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</si>
  <si>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</si>
  <si>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</si>
  <si>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</si>
  <si>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</si>
  <si>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</si>
  <si>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</si>
  <si>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</si>
  <si>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</si>
  <si>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</si>
  <si>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</si>
  <si>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</si>
  <si>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</si>
  <si>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</si>
  <si>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</si>
  <si>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</si>
  <si>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</si>
  <si>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</si>
  <si>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</si>
  <si>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</si>
  <si>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</si>
  <si>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</si>
  <si>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</si>
  <si>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</si>
  <si>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</si>
  <si>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</si>
  <si>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</si>
  <si>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</si>
  <si>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</si>
  <si>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</si>
  <si>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</si>
  <si>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</si>
  <si>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</si>
  <si>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</si>
  <si>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</si>
  <si>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</si>
  <si>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</si>
  <si>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</si>
  <si>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</si>
  <si>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</si>
  <si>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</si>
  <si>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</si>
  <si>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</si>
  <si>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</si>
  <si>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</si>
  <si>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</si>
  <si>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</si>
  <si>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</si>
  <si>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</si>
  <si>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</si>
  <si>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</si>
  <si>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</si>
  <si>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</si>
  <si>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</si>
  <si>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</si>
  <si>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</si>
  <si>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</si>
  <si>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</si>
  <si>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</si>
  <si>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</si>
  <si>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</si>
  <si>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</si>
  <si>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</si>
  <si>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</si>
  <si>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</si>
  <si>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</si>
  <si>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</si>
  <si>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</si>
  <si>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</si>
  <si>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</si>
  <si>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</si>
  <si>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</si>
  <si>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</si>
  <si>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</si>
  <si>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</si>
  <si>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</si>
  <si>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</si>
  <si>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</si>
  <si>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</si>
  <si>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</si>
  <si>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</si>
  <si>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</si>
  <si>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</si>
  <si>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</si>
  <si>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</si>
  <si>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</si>
  <si>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</si>
  <si>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</si>
  <si>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</si>
  <si>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</si>
  <si>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</si>
  <si>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</si>
  <si>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</si>
  <si>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</si>
  <si>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</si>
  <si>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</si>
  <si>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</si>
  <si>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</si>
  <si>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</si>
  <si>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</si>
  <si>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</si>
  <si>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</si>
  <si>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</si>
  <si>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</si>
  <si>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</si>
  <si>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</si>
  <si>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</si>
  <si>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</si>
  <si>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</si>
  <si>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</si>
  <si>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</si>
  <si>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</si>
  <si>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</si>
  <si>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</si>
  <si>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</si>
  <si>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</si>
  <si>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</si>
  <si>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</si>
  <si>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</si>
  <si>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</si>
  <si>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</si>
  <si>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</si>
  <si>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</si>
  <si>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</si>
  <si>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</si>
  <si>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</si>
  <si>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</si>
  <si>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</si>
  <si>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</si>
  <si>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</si>
  <si>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</si>
  <si>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</si>
  <si>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</si>
  <si>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</si>
  <si>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</si>
  <si>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</si>
  <si>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</si>
  <si>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</si>
  <si>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</si>
  <si>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</si>
  <si>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</si>
  <si>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</si>
  <si>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</si>
  <si>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</si>
  <si>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</si>
  <si>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</si>
  <si>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</si>
  <si>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</si>
  <si>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</si>
  <si>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</si>
  <si>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</si>
  <si>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</si>
  <si>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</si>
  <si>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</si>
  <si>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</si>
  <si>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</si>
  <si>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</si>
  <si>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</si>
  <si>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</si>
  <si>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</si>
  <si>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</si>
  <si>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</si>
  <si>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</si>
  <si>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</si>
  <si>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</si>
  <si>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</si>
  <si>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</si>
  <si>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</si>
  <si>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</si>
  <si>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</si>
  <si>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</si>
  <si>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</si>
  <si>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</si>
  <si>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</si>
  <si>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</si>
  <si>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</si>
  <si>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</si>
  <si>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</si>
  <si>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</si>
  <si>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</si>
  <si>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</si>
  <si>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</si>
  <si>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</si>
  <si>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</si>
  <si>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</si>
  <si>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</si>
  <si>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</si>
  <si>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</si>
  <si>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</si>
  <si>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</si>
  <si>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</si>
  <si>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</si>
  <si>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</si>
  <si>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</si>
  <si>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</si>
  <si>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</si>
  <si>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</si>
  <si>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</si>
  <si>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</si>
  <si>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</si>
  <si>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</si>
  <si>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</si>
  <si>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</si>
  <si>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</si>
  <si>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</si>
  <si>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</si>
  <si>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</si>
  <si>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</si>
  <si>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</si>
  <si>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</si>
  <si>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</si>
  <si>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</si>
  <si>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</si>
  <si>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</si>
  <si>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</si>
  <si>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</si>
  <si>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</si>
  <si>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</si>
  <si>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</si>
  <si>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</si>
  <si>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</si>
  <si>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</si>
  <si>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</si>
  <si>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</si>
  <si>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</si>
  <si>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</si>
  <si>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</si>
  <si>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</si>
  <si>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</si>
  <si>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</si>
  <si>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</si>
  <si>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</si>
  <si>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</si>
  <si>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</si>
  <si>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</si>
  <si>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</si>
  <si>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</si>
  <si>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</si>
  <si>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</si>
  <si>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</si>
  <si>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</si>
  <si>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</si>
  <si>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</si>
  <si>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</si>
  <si>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</si>
  <si>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</si>
  <si>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</si>
  <si>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</si>
  <si>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</si>
  <si>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</si>
  <si>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</si>
  <si>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</si>
  <si>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</si>
  <si>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</si>
  <si>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</si>
  <si>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</si>
  <si>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</si>
  <si>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</si>
  <si>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</si>
  <si>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</si>
  <si>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</si>
  <si>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</si>
  <si>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</si>
  <si>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</si>
  <si>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</si>
  <si>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</si>
  <si>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</si>
  <si>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</si>
  <si>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</si>
  <si>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</si>
  <si>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</si>
  <si>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</si>
  <si>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</si>
  <si>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</si>
  <si>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</si>
  <si>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</si>
  <si>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</si>
  <si>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</si>
  <si>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</si>
  <si>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</si>
  <si>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</si>
  <si>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</si>
  <si>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</si>
  <si>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</si>
  <si>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</si>
  <si>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</si>
  <si>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</si>
  <si>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</si>
  <si>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</si>
  <si>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</si>
  <si>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</si>
  <si>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</si>
  <si>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</si>
  <si>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</si>
  <si>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</si>
  <si>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</si>
  <si>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</si>
  <si>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</si>
  <si>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</si>
  <si>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</si>
  <si>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</si>
  <si>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</si>
  <si>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</si>
  <si>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</si>
  <si>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</si>
  <si>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</si>
  <si>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</si>
  <si>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</si>
  <si>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</si>
  <si>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</si>
  <si>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</si>
  <si>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</si>
  <si>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</si>
  <si>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</si>
  <si>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</si>
  <si>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</si>
  <si>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</si>
  <si>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</si>
  <si>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</si>
  <si>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</si>
  <si>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</si>
  <si>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</si>
  <si>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</si>
  <si>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</si>
  <si>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</si>
  <si>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</si>
  <si>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</si>
  <si>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</si>
  <si>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</si>
  <si>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</si>
  <si>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</si>
  <si>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</si>
  <si>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</si>
  <si>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</si>
  <si>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</si>
  <si>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</si>
  <si>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</si>
  <si>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</si>
  <si>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</si>
  <si>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</si>
  <si>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</si>
  <si>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</si>
  <si>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</si>
  <si>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</si>
  <si>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</si>
  <si>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</si>
  <si>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</si>
  <si>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</si>
  <si>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</si>
  <si>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</si>
  <si>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</si>
  <si>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</si>
  <si>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</si>
  <si>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</si>
  <si>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</si>
  <si>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</si>
  <si>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</si>
  <si>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</si>
  <si>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</si>
  <si>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</si>
  <si>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</si>
  <si>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</si>
  <si>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</si>
  <si>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</si>
  <si>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</si>
  <si>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</si>
  <si>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</si>
  <si>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</si>
  <si>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</si>
  <si>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</si>
  <si>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</si>
  <si>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</si>
  <si>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</si>
  <si>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</si>
  <si>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</si>
  <si>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</si>
  <si>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</si>
  <si>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</si>
  <si>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</si>
  <si>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</si>
  <si>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</si>
  <si>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</si>
  <si>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</si>
  <si>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</si>
  <si>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</si>
  <si>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</si>
  <si>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</si>
  <si>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</si>
  <si>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</si>
  <si>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</si>
  <si>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</si>
  <si>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</si>
  <si>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</si>
  <si>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</si>
  <si>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</si>
  <si>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</si>
  <si>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</si>
  <si>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</si>
  <si>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</si>
  <si>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</si>
  <si>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</si>
  <si>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</si>
  <si>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</si>
  <si>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</si>
  <si>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</si>
  <si>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</si>
  <si>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</si>
  <si>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</si>
  <si>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</si>
  <si>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</si>
  <si>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</si>
  <si>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</si>
  <si>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</si>
  <si>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</si>
  <si>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</si>
  <si>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</si>
  <si>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</si>
  <si>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</si>
  <si>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</si>
  <si>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</si>
  <si>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</si>
  <si>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</si>
  <si>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</si>
  <si>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</si>
  <si>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</si>
  <si>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</si>
  <si>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</si>
  <si>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</si>
  <si>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</si>
  <si>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</si>
  <si>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</si>
  <si>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</si>
  <si>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</si>
  <si>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</si>
  <si>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</si>
  <si>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</si>
  <si>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</si>
  <si>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</si>
  <si>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</si>
  <si>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</si>
  <si>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</si>
  <si>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</si>
  <si>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</si>
  <si>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</si>
  <si>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</si>
  <si>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</si>
  <si>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</si>
  <si>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</si>
  <si>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</si>
  <si>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</si>
  <si>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</si>
  <si>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</si>
  <si>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</si>
  <si>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</si>
  <si>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</si>
  <si>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</si>
  <si>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</si>
  <si>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</si>
  <si>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</si>
  <si>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</si>
  <si>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</si>
  <si>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</si>
  <si>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</si>
  <si>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</si>
  <si>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</si>
  <si>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</si>
  <si>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</si>
  <si>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</si>
  <si>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</si>
  <si>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</si>
  <si>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</si>
  <si>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</si>
  <si>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</si>
  <si>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</si>
  <si>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</si>
  <si>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</si>
  <si>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</si>
  <si>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</si>
  <si>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</si>
  <si>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</si>
  <si>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</si>
  <si>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</si>
  <si>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</si>
  <si>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</si>
  <si>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</si>
  <si>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</si>
  <si>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</si>
  <si>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</si>
  <si>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</si>
  <si>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</si>
  <si>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</si>
  <si>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</si>
  <si>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</si>
  <si>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</si>
  <si>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</si>
  <si>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</si>
  <si>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</si>
  <si>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</si>
  <si>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</si>
  <si>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</si>
  <si>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</si>
  <si>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</si>
  <si>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</si>
  <si>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</si>
  <si>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</si>
  <si>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</si>
  <si>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</si>
  <si>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</si>
  <si>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</si>
  <si>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</si>
  <si>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</si>
  <si>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</si>
  <si>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</si>
  <si>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</si>
  <si>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</si>
  <si>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</si>
  <si>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</si>
  <si>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</si>
  <si>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</si>
  <si>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</si>
  <si>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</si>
  <si>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</si>
  <si>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</si>
  <si>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</si>
  <si>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</si>
  <si>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</si>
  <si>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</si>
  <si>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</si>
  <si>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</si>
  <si>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</si>
  <si>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</si>
  <si>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</si>
  <si>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</si>
  <si>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</si>
  <si>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</si>
  <si>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SALUDOS COMUNICACIONES FRIAS SRL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</si>
  <si>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</si>
  <si>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</si>
  <si>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</si>
  <si>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</si>
  <si>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</si>
  <si>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</si>
  <si>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</si>
  <si>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</si>
  <si>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</si>
  <si>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</si>
  <si>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</si>
  <si>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</si>
  <si>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</si>
  <si>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</si>
  <si>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</si>
  <si>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</si>
  <si>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</si>
  <si>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</si>
  <si>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</si>
  <si>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</si>
  <si>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</si>
  <si>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</si>
  <si>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</si>
  <si>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</si>
  <si>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</si>
  <si>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</si>
  <si>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</si>
  <si>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</si>
  <si>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</si>
  <si>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</si>
  <si>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</si>
  <si>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</si>
  <si>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</si>
  <si>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</si>
  <si>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</si>
  <si>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</si>
  <si>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</si>
  <si>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</si>
  <si>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</si>
  <si>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</si>
  <si>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</si>
  <si>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</si>
  <si>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</si>
  <si>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</si>
  <si>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</si>
  <si>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</si>
  <si>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</si>
  <si>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</si>
  <si>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</si>
  <si>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</si>
  <si>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</si>
  <si>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</si>
  <si>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</si>
  <si>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</si>
  <si>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</si>
  <si>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</si>
  <si>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</si>
  <si>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</si>
  <si>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</si>
  <si>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</si>
  <si>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</si>
  <si>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</si>
  <si>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</si>
  <si>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</si>
  <si>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</si>
  <si>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</si>
  <si>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</si>
  <si>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</si>
  <si>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</si>
  <si>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</si>
  <si>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</si>
  <si>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</si>
  <si>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</si>
  <si>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</si>
  <si>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</si>
  <si>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</si>
  <si>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</si>
  <si>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</si>
  <si>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</si>
  <si>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</si>
  <si>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</si>
  <si>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</si>
  <si>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</si>
  <si>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</si>
  <si>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</si>
  <si>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</si>
  <si>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</si>
  <si>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</si>
  <si>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</si>
  <si>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</si>
  <si>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</si>
  <si>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</si>
  <si>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</si>
  <si>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</si>
  <si>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</si>
  <si>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</si>
  <si>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</si>
  <si>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</si>
  <si>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</si>
  <si>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</si>
  <si>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</si>
  <si>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</si>
  <si>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</si>
  <si>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</si>
  <si>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</si>
  <si>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</si>
  <si>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</si>
  <si>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</si>
  <si>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</si>
  <si>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</si>
  <si>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</si>
  <si>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</si>
  <si>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</si>
  <si>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</si>
  <si>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</si>
  <si>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</si>
  <si>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</si>
  <si>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</si>
  <si>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</si>
  <si>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</si>
  <si>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</si>
  <si>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</si>
  <si>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</si>
  <si>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</si>
  <si>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</si>
  <si>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</si>
  <si>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</si>
  <si>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</si>
  <si>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</si>
  <si>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</si>
  <si>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</si>
  <si>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</si>
  <si>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</si>
  <si>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</si>
  <si>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</si>
  <si>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</si>
  <si>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</si>
  <si>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</si>
  <si>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</si>
  <si>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</si>
  <si>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</si>
  <si>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</si>
  <si>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</si>
  <si>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</si>
  <si>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</si>
  <si>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</si>
  <si>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</si>
  <si>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</si>
  <si>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</si>
  <si>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</si>
  <si>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</si>
  <si>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</si>
  <si>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</si>
  <si>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</si>
  <si>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</si>
  <si>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</si>
  <si>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</si>
  <si>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</si>
  <si>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</si>
  <si>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</si>
  <si>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</si>
  <si>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</si>
  <si>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</si>
  <si>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</si>
  <si>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</si>
  <si>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</si>
  <si>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</si>
  <si>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</si>
  <si>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</si>
  <si>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</si>
  <si>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</si>
  <si>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</si>
  <si>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</si>
  <si>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</si>
  <si>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</si>
  <si>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</si>
  <si>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</si>
  <si>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</si>
  <si>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</si>
  <si>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</si>
  <si>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</si>
  <si>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</si>
  <si>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</si>
  <si>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</si>
  <si>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</si>
  <si>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</si>
  <si>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</si>
  <si>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</si>
  <si>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</si>
  <si>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</si>
  <si>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</si>
  <si>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</si>
  <si>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20/12/2023</t>
  </si>
  <si>
    <t>B1500032827</t>
  </si>
  <si>
    <t>B1500000811</t>
  </si>
  <si>
    <t>B1500000200</t>
  </si>
  <si>
    <t>B1500000135</t>
  </si>
  <si>
    <t>B1500000136</t>
  </si>
  <si>
    <t>B1500000026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</si>
  <si>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</si>
  <si>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</si>
  <si>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</si>
  <si>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</si>
  <si>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</si>
  <si>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</si>
  <si>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</si>
  <si>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</si>
  <si>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</si>
  <si>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</si>
  <si>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</si>
  <si>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</si>
  <si>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</si>
  <si>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</si>
  <si>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</si>
  <si>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</si>
  <si>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</si>
  <si>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</si>
  <si>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</si>
  <si>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</si>
  <si>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</si>
  <si>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</si>
  <si>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</si>
  <si>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</si>
  <si>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</si>
  <si>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</si>
  <si>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</si>
  <si>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</si>
  <si>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</si>
  <si>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</si>
  <si>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</si>
  <si>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</si>
  <si>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</si>
  <si>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</si>
  <si>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</si>
  <si>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</si>
  <si>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</si>
  <si>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</si>
  <si>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</si>
  <si>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</si>
  <si>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</si>
  <si>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</si>
  <si>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</si>
  <si>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</si>
  <si>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</si>
  <si>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</si>
  <si>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</si>
  <si>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</si>
  <si>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</si>
  <si>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</si>
  <si>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</si>
  <si>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</si>
  <si>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</si>
  <si>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</si>
  <si>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</si>
  <si>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</si>
  <si>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</si>
  <si>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</si>
  <si>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</si>
  <si>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</si>
  <si>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</si>
  <si>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</si>
  <si>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</si>
  <si>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</si>
  <si>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</si>
  <si>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</si>
  <si>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</si>
  <si>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</si>
  <si>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</si>
  <si>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</si>
  <si>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</si>
  <si>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</si>
  <si>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</si>
  <si>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</si>
  <si>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</si>
  <si>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</si>
  <si>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</si>
  <si>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</si>
  <si>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</si>
  <si>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ENA, S.R.L.                              </t>
  </si>
  <si>
    <t xml:space="preserve">LOLY REYNOA BEARD DE JAVIER              </t>
  </si>
  <si>
    <t xml:space="preserve">PEGUERO CONCEPCION, JUANA MARIA          </t>
  </si>
  <si>
    <t xml:space="preserve">MPOWERMENT SERVICIOS TECNICOS EMPRESARIA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</si>
  <si>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</si>
  <si>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</si>
  <si>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</si>
  <si>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</si>
  <si>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</si>
  <si>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</si>
  <si>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</si>
  <si>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</si>
  <si>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</si>
  <si>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</si>
  <si>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</si>
  <si>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</si>
  <si>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</si>
  <si>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</si>
  <si>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</si>
  <si>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</si>
  <si>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</si>
  <si>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</si>
  <si>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</si>
  <si>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</si>
  <si>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</si>
  <si>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</si>
  <si>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</si>
  <si>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</si>
  <si>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</si>
  <si>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</si>
  <si>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</si>
  <si>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</si>
  <si>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</si>
  <si>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</si>
  <si>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</si>
  <si>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</si>
  <si>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</si>
  <si>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</si>
  <si>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</si>
  <si>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</si>
  <si>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</si>
  <si>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</si>
  <si>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</si>
  <si>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</si>
  <si>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</si>
  <si>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</si>
  <si>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</si>
  <si>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</si>
  <si>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</si>
  <si>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</si>
  <si>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</si>
  <si>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</si>
  <si>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</si>
  <si>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</si>
  <si>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</si>
  <si>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</si>
  <si>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</si>
  <si>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</si>
  <si>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 xml:space="preserve">MERCANTIL VARRICA SRL                    </t>
  </si>
  <si>
    <t xml:space="preserve">PANADERIA ALFONSO SRL                    </t>
  </si>
  <si>
    <t xml:space="preserve">ALMACENES DEL ESTE, S. A.                </t>
  </si>
  <si>
    <t xml:space="preserve">AGROPECUARIA JOCHY POLANCO, S.R.L.       </t>
  </si>
  <si>
    <t xml:space="preserve">ASOCIAC. DE PEQ. PROD. AVICOL. MOCA LIC. </t>
  </si>
  <si>
    <t xml:space="preserve">INDUSTRIA DOMINICANA DE ALIMENTOS, SAS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</si>
  <si>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</si>
  <si>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</si>
  <si>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</si>
  <si>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</si>
  <si>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</si>
  <si>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</si>
  <si>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</si>
  <si>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</si>
  <si>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</si>
  <si>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</si>
  <si>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</si>
  <si>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</si>
  <si>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</si>
  <si>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</si>
  <si>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</si>
  <si>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</si>
  <si>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</si>
  <si>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</si>
  <si>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</si>
  <si>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</si>
  <si>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</si>
  <si>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</si>
  <si>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</si>
  <si>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</si>
  <si>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</si>
  <si>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</si>
  <si>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</si>
  <si>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</si>
  <si>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</si>
  <si>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</si>
  <si>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</si>
  <si>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</si>
  <si>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</si>
  <si>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</si>
  <si>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</si>
  <si>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</si>
  <si>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</si>
  <si>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</si>
  <si>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</si>
  <si>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</si>
  <si>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</si>
  <si>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</si>
  <si>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</si>
  <si>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</si>
  <si>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</si>
  <si>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</si>
  <si>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</si>
  <si>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</si>
  <si>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</si>
  <si>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</si>
  <si>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</si>
  <si>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DE FEBRERO 2024</t>
  </si>
  <si>
    <t>RET-MAR-2024</t>
  </si>
  <si>
    <t>RETENCIONES DE MARZO 2024</t>
  </si>
  <si>
    <t>RET-MAR.-2024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</si>
  <si>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</si>
  <si>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</si>
  <si>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</si>
  <si>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</si>
  <si>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</si>
  <si>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AGROGLOBAL EXPORT E IMPORT SRL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</si>
  <si>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</si>
  <si>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</si>
  <si>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</si>
  <si>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</si>
  <si>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</si>
  <si>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</si>
  <si>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</si>
  <si>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</si>
  <si>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</si>
  <si>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</si>
  <si>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</si>
  <si>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</si>
  <si>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</si>
  <si>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</si>
  <si>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</si>
  <si>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</si>
  <si>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</si>
  <si>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</si>
  <si>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</si>
  <si>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</si>
  <si>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</si>
  <si>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</si>
  <si>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</si>
  <si>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</si>
  <si>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</si>
  <si>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</si>
  <si>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</si>
  <si>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</si>
  <si>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</si>
  <si>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</si>
  <si>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</si>
  <si>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</si>
  <si>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</si>
  <si>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</si>
  <si>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</si>
  <si>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</si>
  <si>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</si>
  <si>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</si>
  <si>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</si>
  <si>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</si>
  <si>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</si>
  <si>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</si>
  <si>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</si>
  <si>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</si>
  <si>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</si>
  <si>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</si>
  <si>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</si>
  <si>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</si>
  <si>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</si>
  <si>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</si>
  <si>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</si>
  <si>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</si>
  <si>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</si>
  <si>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</si>
  <si>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</si>
  <si>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</si>
  <si>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</si>
  <si>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B1500000561</t>
  </si>
  <si>
    <t>B1500000583</t>
  </si>
  <si>
    <t>B1500000458</t>
  </si>
  <si>
    <t>B1500000272</t>
  </si>
  <si>
    <t>UTILES VARIOS</t>
  </si>
  <si>
    <t>B1500000517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</si>
  <si>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</si>
  <si>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</si>
  <si>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</si>
  <si>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</si>
  <si>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</si>
  <si>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</si>
  <si>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</si>
  <si>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</si>
  <si>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</si>
  <si>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</si>
  <si>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</si>
  <si>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</si>
  <si>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</si>
  <si>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</si>
  <si>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</si>
  <si>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</si>
  <si>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</si>
  <si>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</si>
  <si>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</si>
  <si>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</si>
  <si>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</si>
  <si>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</si>
  <si>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</si>
  <si>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</si>
  <si>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</si>
  <si>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</si>
  <si>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</si>
  <si>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</si>
  <si>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</si>
  <si>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</si>
  <si>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</si>
  <si>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</si>
  <si>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</si>
  <si>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</si>
  <si>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</si>
  <si>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</si>
  <si>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</si>
  <si>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</si>
  <si>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</si>
  <si>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</si>
  <si>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</si>
  <si>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</si>
  <si>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</si>
  <si>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</si>
  <si>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</si>
  <si>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</si>
  <si>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</si>
  <si>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B1500000059</t>
  </si>
  <si>
    <t>B1500005524</t>
  </si>
  <si>
    <t>B1500000102</t>
  </si>
  <si>
    <t>B1500000038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</si>
  <si>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</si>
  <si>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</si>
  <si>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</si>
  <si>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</si>
  <si>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</si>
  <si>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</si>
  <si>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</si>
  <si>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</si>
  <si>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</si>
  <si>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</si>
  <si>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</si>
  <si>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</si>
  <si>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</si>
  <si>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</si>
  <si>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</si>
  <si>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</si>
  <si>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</si>
  <si>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</si>
  <si>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</si>
  <si>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</si>
  <si>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</si>
  <si>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</si>
  <si>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</si>
  <si>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</si>
  <si>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</si>
  <si>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</si>
  <si>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</si>
  <si>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</si>
  <si>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</si>
  <si>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</si>
  <si>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</si>
  <si>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</si>
  <si>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</si>
  <si>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</si>
  <si>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</si>
  <si>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</si>
  <si>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</si>
  <si>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</si>
  <si>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</si>
  <si>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</si>
  <si>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</si>
  <si>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</si>
  <si>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</si>
  <si>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</si>
  <si>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</si>
  <si>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</si>
  <si>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</si>
  <si>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</si>
  <si>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</si>
  <si>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</si>
  <si>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</si>
  <si>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</si>
  <si>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</si>
  <si>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</si>
  <si>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</si>
  <si>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</si>
  <si>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</si>
  <si>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</si>
  <si>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</si>
  <si>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</si>
  <si>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</si>
  <si>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</si>
  <si>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</si>
  <si>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</si>
  <si>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30/06/2024</t>
  </si>
  <si>
    <t>B1500007253</t>
  </si>
  <si>
    <t>REPARAC. Y MANT. ACTIVOS</t>
  </si>
  <si>
    <t>B1500002050</t>
  </si>
  <si>
    <t>21/06/2024</t>
  </si>
  <si>
    <t>B1500001323</t>
  </si>
  <si>
    <t>B1500001324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</si>
  <si>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</si>
  <si>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</si>
  <si>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</si>
  <si>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</si>
  <si>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</si>
  <si>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</si>
  <si>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</si>
  <si>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</si>
  <si>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</si>
  <si>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</si>
  <si>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</si>
  <si>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2024</t>
  </si>
  <si>
    <t>E450000000285</t>
  </si>
  <si>
    <t xml:space="preserve">ACL COMUNICACIONES SRL                   </t>
  </si>
  <si>
    <t>E450000000300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</si>
  <si>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</si>
  <si>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</si>
  <si>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</si>
  <si>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</si>
  <si>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</si>
  <si>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</si>
  <si>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</si>
  <si>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</si>
  <si>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</si>
  <si>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</si>
  <si>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</si>
  <si>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</si>
  <si>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</si>
  <si>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</si>
  <si>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</si>
  <si>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</si>
  <si>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</si>
  <si>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</si>
  <si>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</si>
  <si>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24/07/2024</t>
  </si>
  <si>
    <t>ALQUILER DE EQUIPOS Y MUEBLES</t>
  </si>
  <si>
    <t>B1500000076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</si>
  <si>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</si>
  <si>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</si>
  <si>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</si>
  <si>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</si>
  <si>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</si>
  <si>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</si>
  <si>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</si>
  <si>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</si>
  <si>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</si>
  <si>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</si>
  <si>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</si>
  <si>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</si>
  <si>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</si>
  <si>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</si>
  <si>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</si>
  <si>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</si>
  <si>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</si>
  <si>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21/08/2024</t>
  </si>
  <si>
    <t>B1500001303</t>
  </si>
  <si>
    <t>15/07/2024</t>
  </si>
  <si>
    <t>14/08/2024</t>
  </si>
  <si>
    <t>MATERIALES Y UTILES DE LIMPIEZA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</si>
  <si>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</si>
  <si>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</si>
  <si>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</si>
  <si>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</si>
  <si>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</si>
  <si>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</si>
  <si>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</si>
  <si>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</si>
  <si>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</si>
  <si>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</si>
  <si>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</si>
  <si>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</si>
  <si>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</si>
  <si>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</si>
  <si>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</si>
  <si>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</si>
  <si>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</si>
  <si>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</si>
  <si>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</si>
  <si>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</si>
  <si>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</si>
  <si>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</si>
  <si>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</si>
  <si>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</si>
  <si>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</si>
  <si>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</si>
  <si>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</si>
  <si>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</si>
  <si>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</si>
  <si>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</si>
  <si>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</si>
  <si>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</si>
  <si>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</si>
  <si>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</si>
  <si>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</si>
  <si>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</si>
  <si>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</si>
  <si>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</si>
  <si>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</si>
  <si>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</si>
  <si>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</si>
  <si>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</si>
  <si>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</si>
  <si>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</si>
  <si>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</si>
  <si>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</si>
  <si>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</si>
  <si>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</si>
  <si>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</si>
  <si>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</si>
  <si>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</si>
  <si>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</si>
  <si>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</si>
  <si>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</si>
  <si>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</si>
  <si>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RETENCIONES JULIO  2024</t>
  </si>
  <si>
    <t>HUMANO SEGUROS, S.A.</t>
  </si>
  <si>
    <t>SEGURO MEDICO</t>
  </si>
  <si>
    <t>SEGURO NACIONAL DE SALUD / SENASA</t>
  </si>
  <si>
    <t>B1500012127</t>
  </si>
  <si>
    <t>TESORERIA DE LA SEGURIDAD SOCIAL</t>
  </si>
  <si>
    <t>SEGURIDAD SOCIAL</t>
  </si>
  <si>
    <t xml:space="preserve">CASA PACO S A                            </t>
  </si>
  <si>
    <t xml:space="preserve">CRISTALES DEL MAR SRL                    </t>
  </si>
  <si>
    <t xml:space="preserve">COMERCIAL LANDER SRL                     </t>
  </si>
  <si>
    <t xml:space="preserve">RUTA GANADERA SRL                        </t>
  </si>
  <si>
    <t xml:space="preserve">JOBANNI RAFAEL JAVIER REYES              </t>
  </si>
  <si>
    <t xml:space="preserve">HIPERCENTRO DE DIST. ABMA, SRL           </t>
  </si>
  <si>
    <t xml:space="preserve">TONOS &amp; COLORES S R L                    </t>
  </si>
  <si>
    <t xml:space="preserve">FRANCISCO ALBERTO VILLANUEVA PEREZ       </t>
  </si>
  <si>
    <t xml:space="preserve">AZULMA SRL                               </t>
  </si>
  <si>
    <t xml:space="preserve">DIESEL EXTREMO, S. R. L.                 </t>
  </si>
  <si>
    <t xml:space="preserve">GRUPO ARQLUX, S.R.L.                     </t>
  </si>
  <si>
    <t xml:space="preserve">LEYRAM CORPORATION SRL                   </t>
  </si>
  <si>
    <t xml:space="preserve">CECOMSA SRL                              </t>
  </si>
  <si>
    <t xml:space="preserve">KPM COMERCIAL, S. R. L.                  </t>
  </si>
  <si>
    <t xml:space="preserve">NARCISO EDDY HERRERA MEDINA              </t>
  </si>
  <si>
    <t xml:space="preserve">GLOBAL TECH ADVISORY GTA SRL             </t>
  </si>
  <si>
    <t xml:space="preserve">SIMPAPEL S R L                           </t>
  </si>
  <si>
    <t xml:space="preserve">THE CLASIC GOURMET H &amp; A, S.R.L.         </t>
  </si>
  <si>
    <t xml:space="preserve">BAETEK, S.R.L.                           </t>
  </si>
  <si>
    <t xml:space="preserve">LUIS MANUEL FLORES                       </t>
  </si>
  <si>
    <t xml:space="preserve">PUBLICAREX, S. R. L.                     </t>
  </si>
  <si>
    <t xml:space="preserve">MOISES GONZALEZ PEÑA/ DESPERTAR NACIONAL </t>
  </si>
  <si>
    <t xml:space="preserve">EXPOMEDIA PRODUCTIONS, SRL               </t>
  </si>
  <si>
    <t xml:space="preserve">ALO AGENCIA DIGITAL EIRL                 </t>
  </si>
  <si>
    <t xml:space="preserve">R&amp;M RAMIREZ &amp; MOJICA ENVOY PACK COURIER  </t>
  </si>
  <si>
    <t>B1500000355</t>
  </si>
  <si>
    <t>B1500000360</t>
  </si>
  <si>
    <t>B1500000487</t>
  </si>
  <si>
    <t>B15000000227</t>
  </si>
  <si>
    <t>B1500000475</t>
  </si>
  <si>
    <t xml:space="preserve">GRUPO AGROPECUARIO DON JULIO S R L       </t>
  </si>
  <si>
    <t xml:space="preserve">ADOPLATANO /ASOC.. DOM. PROD. PLATANO    </t>
  </si>
  <si>
    <t xml:space="preserve">RAFAEL ANTONIO DUVAL MOJICA              </t>
  </si>
  <si>
    <t xml:space="preserve">CADENA DE NOTICIAS TELEVISION S A        </t>
  </si>
  <si>
    <t xml:space="preserve">EMPRESAS INTEGRADAS S A S                </t>
  </si>
  <si>
    <t xml:space="preserve">KPLL ENTERTAINMENT OPEN EIRL             </t>
  </si>
  <si>
    <t xml:space="preserve">SOLUCIONES ROUSSARD, S.R.L.              </t>
  </si>
  <si>
    <t xml:space="preserve">ESTACION DE SERVICIOS CORAL, SRL         </t>
  </si>
  <si>
    <t>B1500000311</t>
  </si>
  <si>
    <t>B1500007034</t>
  </si>
  <si>
    <t>B1500007240</t>
  </si>
  <si>
    <t>B1500007342</t>
  </si>
  <si>
    <t>B1500000251</t>
  </si>
  <si>
    <t>B1500000370</t>
  </si>
  <si>
    <t>16/09/2024</t>
  </si>
  <si>
    <t>B1500000617</t>
  </si>
  <si>
    <t>B1500002875</t>
  </si>
  <si>
    <t>22/08/2024</t>
  </si>
  <si>
    <t>23/09/2024</t>
  </si>
  <si>
    <t>B1500000078</t>
  </si>
  <si>
    <t>28/08/2024</t>
  </si>
  <si>
    <t>E450000052070</t>
  </si>
  <si>
    <t>E450000052092</t>
  </si>
  <si>
    <t>E450000052753</t>
  </si>
  <si>
    <t>E450000000135</t>
  </si>
  <si>
    <t>E450000000230</t>
  </si>
  <si>
    <t>B1500000206</t>
  </si>
  <si>
    <t>17/09/2024</t>
  </si>
  <si>
    <t>B1500000207</t>
  </si>
  <si>
    <t>B1500000264</t>
  </si>
  <si>
    <t>B1500000284</t>
  </si>
  <si>
    <t>13/09/2024</t>
  </si>
  <si>
    <t>B1500000543</t>
  </si>
  <si>
    <t>B1500000546</t>
  </si>
  <si>
    <t>B1500000547</t>
  </si>
  <si>
    <t>B1500000545</t>
  </si>
  <si>
    <t>B1500000170</t>
  </si>
  <si>
    <t>B1500000172</t>
  </si>
  <si>
    <t>18/09/2024</t>
  </si>
  <si>
    <t>B1500352393</t>
  </si>
  <si>
    <t>B1500353411</t>
  </si>
  <si>
    <t>B1500353984</t>
  </si>
  <si>
    <t>B1500354077</t>
  </si>
  <si>
    <t>B1500354415</t>
  </si>
  <si>
    <t>B1500354697</t>
  </si>
  <si>
    <t>B1500356845</t>
  </si>
  <si>
    <t>18/10/2024</t>
  </si>
  <si>
    <t>23/10/2024</t>
  </si>
  <si>
    <t>30/09/2024</t>
  </si>
  <si>
    <t>B1500558361</t>
  </si>
  <si>
    <t>B1500558362</t>
  </si>
  <si>
    <t>B1500558363</t>
  </si>
  <si>
    <t>B1500558364</t>
  </si>
  <si>
    <t>B1500558365</t>
  </si>
  <si>
    <t>B1500558366</t>
  </si>
  <si>
    <t>30/10/2024</t>
  </si>
  <si>
    <t>B1500006049</t>
  </si>
  <si>
    <t>B1500006198</t>
  </si>
  <si>
    <t>B1500006295</t>
  </si>
  <si>
    <t>B1500006347</t>
  </si>
  <si>
    <t>EFICIENCIA COMUNICACIONAL CPR, S.R.L.</t>
  </si>
  <si>
    <t>B1500000621</t>
  </si>
  <si>
    <t>B1500000622</t>
  </si>
  <si>
    <t>B1500000623</t>
  </si>
  <si>
    <t>B1500000627</t>
  </si>
  <si>
    <t>B1500000630</t>
  </si>
  <si>
    <t>B1500000631</t>
  </si>
  <si>
    <t>B1500001032</t>
  </si>
  <si>
    <t>19/09/2024</t>
  </si>
  <si>
    <t>B1500000932</t>
  </si>
  <si>
    <t>B1500000582</t>
  </si>
  <si>
    <t>B1500000587</t>
  </si>
  <si>
    <t>B1500000590</t>
  </si>
  <si>
    <t>B1500000592</t>
  </si>
  <si>
    <t>B1500000177</t>
  </si>
  <si>
    <t>B1500000179</t>
  </si>
  <si>
    <t>B1500000180</t>
  </si>
  <si>
    <t>GRUPO DIARIO LIBRE</t>
  </si>
  <si>
    <t>B1500003102</t>
  </si>
  <si>
    <t>26/09/2024</t>
  </si>
  <si>
    <t>B1500003788</t>
  </si>
  <si>
    <t>E450000001451</t>
  </si>
  <si>
    <t>B1500324830</t>
  </si>
  <si>
    <t>B1500324867</t>
  </si>
  <si>
    <t>B1500324895</t>
  </si>
  <si>
    <t>B1500324901</t>
  </si>
  <si>
    <t>B1500324910</t>
  </si>
  <si>
    <t>B1500000197</t>
  </si>
  <si>
    <t>B1500000196</t>
  </si>
  <si>
    <t>B15000000232</t>
  </si>
  <si>
    <t>B15000000233</t>
  </si>
  <si>
    <t>B15000000234</t>
  </si>
  <si>
    <t>B15000000235</t>
  </si>
  <si>
    <t>B15000000239</t>
  </si>
  <si>
    <t>B15000000243</t>
  </si>
  <si>
    <t>E450000000005</t>
  </si>
  <si>
    <t>E450000000006</t>
  </si>
  <si>
    <t>E450000000007</t>
  </si>
  <si>
    <t>B1500000339</t>
  </si>
  <si>
    <t>B1500000346</t>
  </si>
  <si>
    <t>B1500000468</t>
  </si>
  <si>
    <t>B1500001326</t>
  </si>
  <si>
    <t>B1500001328</t>
  </si>
  <si>
    <t>B1500000874</t>
  </si>
  <si>
    <t>B1500000875</t>
  </si>
  <si>
    <t>B1500000876</t>
  </si>
  <si>
    <t>B1500000882</t>
  </si>
  <si>
    <t>B1500000402</t>
  </si>
  <si>
    <t>B1500000096</t>
  </si>
  <si>
    <t>B1500012380</t>
  </si>
  <si>
    <t>E450000001555</t>
  </si>
  <si>
    <t>E450000001643</t>
  </si>
  <si>
    <t>MATERIALES Y UTILES VARIOS</t>
  </si>
  <si>
    <t>18/08/2024</t>
  </si>
  <si>
    <t>B1500000509</t>
  </si>
  <si>
    <t>B1500000519</t>
  </si>
  <si>
    <t>B1500000527</t>
  </si>
  <si>
    <t>TSS202409</t>
  </si>
  <si>
    <t>B1500000245</t>
  </si>
  <si>
    <t>RET-09-2024</t>
  </si>
  <si>
    <t>RETENCIONES SEPTIEMBRE 2024</t>
  </si>
  <si>
    <t>31/08/2024</t>
  </si>
  <si>
    <t>RET-08-2024</t>
  </si>
  <si>
    <t>RETENCIONES AGOSTO 2024</t>
  </si>
  <si>
    <t>RETENC. AGOSTO  2024</t>
  </si>
  <si>
    <t>20/08/2024</t>
  </si>
  <si>
    <t>20/09/2024</t>
  </si>
  <si>
    <t>RETENC. SEPTIEMBRE  2024</t>
  </si>
  <si>
    <t>RETENCIONES AGOSTO  2024</t>
  </si>
  <si>
    <t>RETENCIONES SEPTIEMBRE  2024</t>
  </si>
  <si>
    <t>RET-AGO-2024</t>
  </si>
  <si>
    <t>RETENCIONES DE AGOSTO 2024</t>
  </si>
  <si>
    <t>RET-SEP-2024</t>
  </si>
  <si>
    <t>RETENCIONES DE SEPTIEMBRE 2024</t>
  </si>
  <si>
    <t>RET-AGO.-2024</t>
  </si>
  <si>
    <t>RET-SEPT.-2024</t>
  </si>
  <si>
    <t>24/01/2024</t>
  </si>
  <si>
    <t>B1500006230</t>
  </si>
  <si>
    <t>B1500006253</t>
  </si>
  <si>
    <t>B1500006309</t>
  </si>
  <si>
    <t>B1500006377</t>
  </si>
  <si>
    <t>B1500006824</t>
  </si>
  <si>
    <t>13/12/2023</t>
  </si>
  <si>
    <t>B1500000273</t>
  </si>
  <si>
    <t>MOBILIARIO E EQUIPOS DE OFICINA</t>
  </si>
  <si>
    <t>B1500000274</t>
  </si>
  <si>
    <t>B1500000330</t>
  </si>
  <si>
    <t>E450000000214</t>
  </si>
  <si>
    <t>B1500000375</t>
  </si>
  <si>
    <t>B1500000376</t>
  </si>
  <si>
    <t>B1500000378</t>
  </si>
  <si>
    <t>B1500000389</t>
  </si>
  <si>
    <t>B1500005579</t>
  </si>
  <si>
    <t>B1500007156</t>
  </si>
  <si>
    <t>B1500007166</t>
  </si>
  <si>
    <t xml:space="preserve">ALQUILER LOCAL </t>
  </si>
  <si>
    <t>08/01/224</t>
  </si>
  <si>
    <t>B1500000411</t>
  </si>
  <si>
    <t>B1500000412</t>
  </si>
  <si>
    <t>B1500000413</t>
  </si>
  <si>
    <t>B1500000117</t>
  </si>
  <si>
    <t>B1500000119</t>
  </si>
  <si>
    <t>REPARACION ACTIVOS</t>
  </si>
  <si>
    <t>B1500000422</t>
  </si>
  <si>
    <t>15/08/2024</t>
  </si>
  <si>
    <t>B1500000164</t>
  </si>
  <si>
    <t>13/02/2024</t>
  </si>
  <si>
    <t>23/02/2024</t>
  </si>
  <si>
    <t>B1500001035</t>
  </si>
  <si>
    <t>B1500001043</t>
  </si>
  <si>
    <t>B1500001049</t>
  </si>
  <si>
    <t>B1500001050</t>
  </si>
  <si>
    <t>B1500001071</t>
  </si>
  <si>
    <t>B1500001077</t>
  </si>
  <si>
    <t>B1500000544</t>
  </si>
  <si>
    <t>B1500000307</t>
  </si>
  <si>
    <t>B1500000383</t>
  </si>
  <si>
    <t>B1500000270</t>
  </si>
  <si>
    <t>B1500000271</t>
  </si>
  <si>
    <t>B15000000001</t>
  </si>
  <si>
    <t>B1500000321</t>
  </si>
  <si>
    <t>B1500000322</t>
  </si>
  <si>
    <t>B1500000323</t>
  </si>
  <si>
    <t>B1500000325</t>
  </si>
  <si>
    <t>B1500000326</t>
  </si>
  <si>
    <t>B1500000327</t>
  </si>
  <si>
    <t>B1500000401</t>
  </si>
  <si>
    <t>B1500000403</t>
  </si>
  <si>
    <t>B1500000405</t>
  </si>
  <si>
    <t>B1500000423</t>
  </si>
  <si>
    <t>B1500000100</t>
  </si>
  <si>
    <t>B1500000087</t>
  </si>
  <si>
    <t>B1500000328</t>
  </si>
  <si>
    <t>25/10/2023</t>
  </si>
  <si>
    <t>OGTIC/OFICINA GUBERNAMENTAL DE TECNOLOGIA</t>
  </si>
  <si>
    <t>B1500003272</t>
  </si>
  <si>
    <t>SERVICIOS DE INFORMATICA</t>
  </si>
  <si>
    <t>23/08/2024</t>
  </si>
  <si>
    <t>B1500002449</t>
  </si>
  <si>
    <t>B1500000121</t>
  </si>
  <si>
    <t xml:space="preserve">ROBINSON BELARMINIO CASTRO NUÑEZ        </t>
  </si>
  <si>
    <t>B1500000263</t>
  </si>
  <si>
    <t>B1500000465</t>
  </si>
  <si>
    <t>B1500000480</t>
  </si>
  <si>
    <t>B1500000494</t>
  </si>
  <si>
    <t>B1500000537</t>
  </si>
  <si>
    <t>B1500000551</t>
  </si>
  <si>
    <t>SERVICIOS INFORMATICOS</t>
  </si>
  <si>
    <t>B1500004059</t>
  </si>
  <si>
    <t>B1500001341</t>
  </si>
  <si>
    <t>B1500000236</t>
  </si>
  <si>
    <t>B1500000237</t>
  </si>
  <si>
    <t>27/09/2024</t>
  </si>
  <si>
    <t>E450000054646</t>
  </si>
  <si>
    <t>E450000054624</t>
  </si>
  <si>
    <t>E450000055313</t>
  </si>
  <si>
    <t>B1500324624</t>
  </si>
  <si>
    <t>B1500324625</t>
  </si>
  <si>
    <t>B1500324546</t>
  </si>
  <si>
    <t>B1500324617</t>
  </si>
  <si>
    <t>B1500324583</t>
  </si>
  <si>
    <t xml:space="preserve"> AL 30  DE SEPTIEMBRE DE 2024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</si>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</sst>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5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16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0" fontId="6" fillId="0" borderId="0" xfId="17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7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7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0" xfId="40" applyFill="1"/>
    <xf numFmtId="0" fontId="0" fillId="0" borderId="0" xfId="0"/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40" applyFill="1" applyBorder="1"/>
    <xf numFmtId="0" fontId="0" fillId="0" borderId="0" xfId="0"/>
    <xf numFmtId="172" fontId="2" fillId="0" borderId="3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9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7" xfId="40" applyFont="1" applyFill="1" applyBorder="1" applyAlignment="1">
      <alignment horizontal="center"/>
    </xf>
    <xf numFmtId="172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40" fontId="11" fillId="0" borderId="1" xfId="0" applyNumberFormat="1" applyFont="1" applyFill="1" applyBorder="1" applyAlignment="1"/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40" fontId="11" fillId="0" borderId="7" xfId="0" applyNumberFormat="1" applyFont="1" applyFill="1" applyBorder="1" applyAlignment="1"/>
    <xf numFmtId="0" fontId="11" fillId="0" borderId="7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0" fontId="16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172" fontId="0" fillId="0" borderId="1" xfId="0" applyNumberFormat="1" applyFill="1" applyBorder="1"/>
    <xf numFmtId="40" fontId="9" fillId="0" borderId="1" xfId="137" applyNumberFormat="1" applyFill="1" applyBorder="1"/>
    <xf numFmtId="0" fontId="1" fillId="0" borderId="1" xfId="0" applyFont="1" applyFill="1" applyBorder="1" applyAlignment="1">
      <alignment horizontal="center"/>
    </xf>
    <xf numFmtId="0" fontId="9" fillId="0" borderId="1" xfId="41" applyFill="1" applyBorder="1"/>
    <xf numFmtId="0" fontId="9" fillId="0" borderId="1" xfId="41" applyFont="1" applyFill="1" applyBorder="1"/>
    <xf numFmtId="0" fontId="11" fillId="0" borderId="1" xfId="0" applyFont="1" applyFill="1" applyBorder="1"/>
    <xf numFmtId="40" fontId="13" fillId="0" borderId="0" xfId="0" applyNumberFormat="1" applyFont="1" applyBorder="1"/>
    <xf numFmtId="0" fontId="13" fillId="0" borderId="0" xfId="0" applyFont="1" applyAlignment="1">
      <alignment horizontal="center" vertical="center"/>
    </xf>
    <xf numFmtId="0" fontId="7" fillId="0" borderId="0" xfId="174" applyFont="1" applyFill="1" applyBorder="1" applyAlignment="1">
      <alignment horizontal="center"/>
    </xf>
    <xf numFmtId="0" fontId="6" fillId="0" borderId="0" xfId="174" applyFont="1" applyAlignment="1">
      <alignment horizontal="center"/>
    </xf>
    <xf numFmtId="0" fontId="8" fillId="0" borderId="0" xfId="174" applyFont="1" applyAlignment="1">
      <alignment horizontal="center"/>
    </xf>
    <xf numFmtId="0" fontId="3" fillId="0" borderId="0" xfId="174" applyFont="1" applyAlignment="1">
      <alignment horizontal="center"/>
    </xf>
    <xf numFmtId="0" fontId="17" fillId="0" borderId="0" xfId="174" applyFont="1" applyAlignment="1">
      <alignment horizontal="center"/>
    </xf>
  </cellXfs>
  <cellStyles count="175">
    <cellStyle name="Millares" xfId="1" builtinId="3"/>
    <cellStyle name="Millares 2" xfId="2" xr:uid="{4B7886A7-63E6-4463-873C-1932985B693D}"/>
    <cellStyle name="Millares 2 2" xfId="3" xr:uid="{E42D5D66-6592-47B4-A0B7-5FFE60A1979D}"/>
    <cellStyle name="Millares 2 3" xfId="4" xr:uid="{4201149D-F7C0-450D-81C4-7D066AC936B2}"/>
    <cellStyle name="Millares 2 4" xfId="5" xr:uid="{3427209A-B21D-409F-A048-A3DEEC8D5A6F}"/>
    <cellStyle name="Millares 3" xfId="6" xr:uid="{F8C62808-DBCF-4B92-81BD-0E50872EF324}"/>
    <cellStyle name="Millares 4" xfId="7" xr:uid="{9449E87C-9C96-4281-94F6-7B5AC27193D8}"/>
    <cellStyle name="Millares 5" xfId="8" xr:uid="{34048616-3898-4021-9D94-C9EB288DD482}"/>
    <cellStyle name="Millares 6" xfId="9" xr:uid="{47955D9E-4281-41F7-AF3A-1B296F1704E9}"/>
    <cellStyle name="Millares 7" xfId="10" xr:uid="{99FB6C3A-6A08-41A8-A0F8-09A50119570F}"/>
    <cellStyle name="Millares 7 2" xfId="11" xr:uid="{8FF02300-5C7E-49C8-8654-B7D299CA8A9E}"/>
    <cellStyle name="Millares 7 3" xfId="12" xr:uid="{EF92E944-C97D-420B-8ABA-E0A212100628}"/>
    <cellStyle name="Normal" xfId="0" builtinId="0"/>
    <cellStyle name="Normal 10" xfId="13" xr:uid="{1962D441-42CC-44B7-8D53-9FA16F72E7E7}"/>
    <cellStyle name="Normal 10 10" xfId="14" xr:uid="{0BCCB3E2-09AC-472F-B408-5ED9B48D606E}"/>
    <cellStyle name="Normal 10 2" xfId="15" xr:uid="{D3780FB5-41B5-41BB-8434-89D2F116EE82}"/>
    <cellStyle name="Normal 10 3" xfId="16" xr:uid="{BCEC4AD0-A0A5-472B-897D-1E3718C9117F}"/>
    <cellStyle name="Normal 10 4" xfId="17" xr:uid="{22310883-98AB-4FD6-A542-772DBBCFAE00}"/>
    <cellStyle name="Normal 10 5" xfId="18" xr:uid="{9C733072-2BD7-4015-85BB-3FEA09EA68C0}"/>
    <cellStyle name="Normal 10 6" xfId="19" xr:uid="{A6A8E73D-4944-42EC-826F-D32440AE2D66}"/>
    <cellStyle name="Normal 10 7" xfId="20" xr:uid="{55FBAA98-3C4A-4BAD-ABA3-9F7B5640B9B4}"/>
    <cellStyle name="Normal 10 8" xfId="21" xr:uid="{CA1CD78D-EE3B-4CBE-9AF5-8E5C4C2B86E6}"/>
    <cellStyle name="Normal 10 9" xfId="22" xr:uid="{51F67955-3B00-47F7-B396-7E031375E8D8}"/>
    <cellStyle name="Normal 11" xfId="23" xr:uid="{C48AD84D-C7AA-4739-9A33-F5A5295F5BBE}"/>
    <cellStyle name="Normal 12" xfId="24" xr:uid="{C108E0A4-0893-4812-9DE1-BB739BBA78B2}"/>
    <cellStyle name="Normal 13" xfId="25" xr:uid="{596C064D-593D-41C5-8CA4-F76E4DFB98CD}"/>
    <cellStyle name="Normal 14" xfId="26" xr:uid="{7F383D8C-1FF2-41AE-BEAF-063340AB0E82}"/>
    <cellStyle name="Normal 15" xfId="27" xr:uid="{13B796C4-53FE-46E1-8EAA-26F2E3F3DCEE}"/>
    <cellStyle name="Normal 15 2" xfId="28" xr:uid="{2C5DACF0-4773-4C4B-8458-BEB02526377B}"/>
    <cellStyle name="Normal 15 3" xfId="29" xr:uid="{B431E500-CB74-4046-BDB8-BC63517B9956}"/>
    <cellStyle name="Normal 15 4" xfId="30" xr:uid="{5C356851-44CE-4472-969B-2B15D0DAE2CB}"/>
    <cellStyle name="Normal 15 5" xfId="31" xr:uid="{4BC6428A-8886-45A7-A995-61E7D3279BAA}"/>
    <cellStyle name="Normal 15 6" xfId="32" xr:uid="{BAF41CEB-F980-4E0E-BF9A-44E13776B5BF}"/>
    <cellStyle name="Normal 15 7" xfId="33" xr:uid="{2AE4F7C5-DCC0-4347-9E80-1B947D09FF76}"/>
    <cellStyle name="Normal 15 8" xfId="34" xr:uid="{2CF49F80-834B-4A87-B909-33248189D3C3}"/>
    <cellStyle name="Normal 15 9" xfId="35" xr:uid="{5DC96339-F8A0-42DB-89FC-6A7C1C1DE546}"/>
    <cellStyle name="Normal 16" xfId="36" xr:uid="{8857D632-C0AF-48C2-B6EF-7A4B80EEE811}"/>
    <cellStyle name="Normal 17" xfId="37" xr:uid="{54C40007-3A9D-456E-81A1-52ECC2C9CD86}"/>
    <cellStyle name="Normal 18" xfId="38" xr:uid="{870A0A2C-C3A3-48BB-9E66-88F5B20A1C84}"/>
    <cellStyle name="Normal 19" xfId="39" xr:uid="{ACEB56B0-FE57-4CC5-AEBF-D21953932ADA}"/>
    <cellStyle name="Normal 2" xfId="40" xr:uid="{71CE7AAA-41E6-443A-8887-2BE50CBCD875}"/>
    <cellStyle name="Normal 2 10" xfId="41" xr:uid="{16F2B2D1-8DDA-4F37-A12A-3C7816C0641C}"/>
    <cellStyle name="Normal 2 11" xfId="42" xr:uid="{65C3AEB0-052F-41FF-B9D9-9CA94A412D89}"/>
    <cellStyle name="Normal 2 12" xfId="43" xr:uid="{413D6AD9-4DCA-4A25-89F9-2BC20D01C43A}"/>
    <cellStyle name="Normal 2 2" xfId="44" xr:uid="{E7346985-EA59-43D3-AA6B-062C415A7E9B}"/>
    <cellStyle name="Normal 2 3" xfId="45" xr:uid="{12CD20D8-0E80-4C7B-96F5-B997EAE60E16}"/>
    <cellStyle name="Normal 2 4" xfId="46" xr:uid="{0B9BE9D4-13AD-449A-AD81-9BA7702242FF}"/>
    <cellStyle name="Normal 2 5" xfId="47" xr:uid="{00B54090-25DC-4B7A-8712-C393497AE113}"/>
    <cellStyle name="Normal 2 6" xfId="48" xr:uid="{32DFD19F-AACE-4D94-9385-79CCFDD25EE1}"/>
    <cellStyle name="Normal 2 7" xfId="49" xr:uid="{9DF3C7AF-189B-4553-B7A5-73375802FCC5}"/>
    <cellStyle name="Normal 2 8" xfId="50" xr:uid="{DC8EA33D-639D-4577-A8E4-38EB26AFE3EA}"/>
    <cellStyle name="Normal 2 9" xfId="51" xr:uid="{DCF00A20-BCD0-4A3E-BE87-EED81684637A}"/>
    <cellStyle name="Normal 20" xfId="52" xr:uid="{1F610B02-5BFF-494C-B563-E36B50A418F5}"/>
    <cellStyle name="Normal 20 2" xfId="53" xr:uid="{16D55019-38AF-4E28-B75A-30D0E9825B27}"/>
    <cellStyle name="Normal 20 3" xfId="54" xr:uid="{E7B1634E-464B-4386-91AC-1C5C2E3AC37E}"/>
    <cellStyle name="Normal 20 4" xfId="55" xr:uid="{0E82A04D-2420-43D3-BB74-CDB6279942C0}"/>
    <cellStyle name="Normal 20 5" xfId="56" xr:uid="{D0D5FACF-9E36-4AF7-8A8F-AD5C7B72A8C8}"/>
    <cellStyle name="Normal 20 6" xfId="57" xr:uid="{E3A36FF3-C2B6-410D-85A0-179C0C5C6B68}"/>
    <cellStyle name="Normal 20 7" xfId="58" xr:uid="{1A38E99B-6C92-4379-8E39-7590263FC7A5}"/>
    <cellStyle name="Normal 20 8" xfId="59" xr:uid="{9A2DD415-6723-4C84-89AD-E24509A23CFD}"/>
    <cellStyle name="Normal 20 9" xfId="60" xr:uid="{D4C91DB0-E634-4F97-8A9A-EA6FC31197FA}"/>
    <cellStyle name="Normal 21" xfId="61" xr:uid="{E9EFDAB1-E0EA-4A7D-A9B9-48B28C6EA22A}"/>
    <cellStyle name="Normal 21 2" xfId="62" xr:uid="{CD165BFB-6A83-4597-AD98-91D7E8662D0D}"/>
    <cellStyle name="Normal 21 3" xfId="63" xr:uid="{38826611-E62B-4395-B97F-8288B53E0E00}"/>
    <cellStyle name="Normal 21 4" xfId="64" xr:uid="{00126F7A-0FA2-4A17-9119-8CC7CB4E22B3}"/>
    <cellStyle name="Normal 21 5" xfId="65" xr:uid="{70065FE0-247B-4351-9D9D-6CB3661EA34E}"/>
    <cellStyle name="Normal 21 6" xfId="66" xr:uid="{B7020E21-1101-45AF-9B1B-B2E9A86E3030}"/>
    <cellStyle name="Normal 21 7" xfId="67" xr:uid="{884829C2-4241-4AB5-BD37-B8BB6326705F}"/>
    <cellStyle name="Normal 21 8" xfId="68" xr:uid="{91138742-F7BF-42F6-8585-1F0F8E75DF8D}"/>
    <cellStyle name="Normal 21 9" xfId="69" xr:uid="{DDCBFC62-6E0B-4045-BCAB-2A754F925085}"/>
    <cellStyle name="Normal 22" xfId="70" xr:uid="{4A69D550-5CCC-4769-848F-689BD1886AA0}"/>
    <cellStyle name="Normal 23" xfId="71" xr:uid="{76FADDBE-5429-49E2-9D23-94059CB047CA}"/>
    <cellStyle name="Normal 24" xfId="72" xr:uid="{E75E1524-DCF8-464C-BDC4-86B2487E18C7}"/>
    <cellStyle name="Normal 25" xfId="73" xr:uid="{676535C0-29E1-4E5C-8835-8C332A99ED5B}"/>
    <cellStyle name="Normal 26" xfId="74" xr:uid="{E9A9F656-F061-4EE8-9559-F1ACADDD7D74}"/>
    <cellStyle name="Normal 27" xfId="75" xr:uid="{2503FF79-D52F-4382-8EE4-C195F7999A93}"/>
    <cellStyle name="Normal 28" xfId="76" xr:uid="{9FE07743-52A7-4CFE-B650-49727F09D997}"/>
    <cellStyle name="Normal 29" xfId="77" xr:uid="{B4ABAA71-A9D1-4E18-822C-FDE17310F067}"/>
    <cellStyle name="Normal 29 2" xfId="78" xr:uid="{2E621F5C-C19D-4B67-987E-CE2D4E31B4A9}"/>
    <cellStyle name="Normal 3" xfId="79" xr:uid="{B6465304-B85B-43F9-AFED-02F3F9494134}"/>
    <cellStyle name="Normal 3 10" xfId="80" xr:uid="{1FA9787C-6DDD-4A62-B749-CD25BCB796AD}"/>
    <cellStyle name="Normal 3 11" xfId="81" xr:uid="{CADA4184-F917-4631-A7D5-6688A92E28F3}"/>
    <cellStyle name="Normal 3 12" xfId="82" xr:uid="{16B9683D-79A9-45FA-8045-84C5DB1AF330}"/>
    <cellStyle name="Normal 3 2" xfId="83" xr:uid="{2A2AED2E-47C1-451A-A155-BE33042554FE}"/>
    <cellStyle name="Normal 3 3" xfId="84" xr:uid="{53DB5497-A353-42BF-BA57-B59109FC6AA9}"/>
    <cellStyle name="Normal 3 4" xfId="85" xr:uid="{4AC40750-5CFC-4595-9E01-5FCC15481C42}"/>
    <cellStyle name="Normal 3 5" xfId="86" xr:uid="{78D68B7C-2619-4F17-B614-7C3843DE11F7}"/>
    <cellStyle name="Normal 3 6" xfId="87" xr:uid="{58E9E8F5-D794-403C-8813-AA4232C786D5}"/>
    <cellStyle name="Normal 3 7" xfId="88" xr:uid="{FE650324-715D-4764-8E12-375B33BF6551}"/>
    <cellStyle name="Normal 3 8" xfId="89" xr:uid="{F3A62909-39DB-4CA2-972D-9CD492855067}"/>
    <cellStyle name="Normal 3 9" xfId="90" xr:uid="{31090C19-7CBA-43E2-80F9-BCC236EC153C}"/>
    <cellStyle name="Normal 30" xfId="91" xr:uid="{717BD80F-7417-45AE-8370-31FB3C66D222}"/>
    <cellStyle name="Normal 31" xfId="92" xr:uid="{2A8372A5-69CD-43DA-9CE2-796ECD0D0D7C}"/>
    <cellStyle name="Normal 31 2" xfId="93" xr:uid="{CF415BD4-B0E7-4B29-894D-10F084B94F2A}"/>
    <cellStyle name="Normal 31 3" xfId="94" xr:uid="{2CC19BF1-DB07-4933-956A-0D33CE1BCE8B}"/>
    <cellStyle name="Normal 31 4" xfId="95" xr:uid="{53BB0AE1-9B88-4E44-8D2C-E57447F30CC8}"/>
    <cellStyle name="Normal 31 5" xfId="96" xr:uid="{7EC3BC41-00F1-4E2B-9915-FB7319143D64}"/>
    <cellStyle name="Normal 31 6" xfId="97" xr:uid="{0164CB17-E28C-4C07-8DAF-C157192B41B4}"/>
    <cellStyle name="Normal 31 7" xfId="98" xr:uid="{C9FDE4FF-950E-48D4-87C7-C7282DEE89C7}"/>
    <cellStyle name="Normal 31 8" xfId="99" xr:uid="{9B5163A8-04C3-4336-A482-EF89A1A9126C}"/>
    <cellStyle name="Normal 31 9" xfId="100" xr:uid="{46F9E163-B79B-4308-9A81-2034068CA38E}"/>
    <cellStyle name="Normal 32" xfId="101" xr:uid="{9ABFF317-8F9C-412F-A512-381F879C4C48}"/>
    <cellStyle name="Normal 32 2" xfId="102" xr:uid="{5AE7FADA-66CA-4B50-B11F-E0D34BF18DD3}"/>
    <cellStyle name="Normal 32 3" xfId="103" xr:uid="{EDAD397C-85B7-4F71-B02B-907AD50C0D81}"/>
    <cellStyle name="Normal 32 4" xfId="104" xr:uid="{432ADC2C-84CD-4775-ACC7-B46E54D32C4B}"/>
    <cellStyle name="Normal 32 5" xfId="105" xr:uid="{CB64DA0D-1953-4376-AC76-C62F4B409DAC}"/>
    <cellStyle name="Normal 32 6" xfId="106" xr:uid="{FD4C7E23-7172-4AD2-B4EA-4D4C2E290CD7}"/>
    <cellStyle name="Normal 32 7" xfId="107" xr:uid="{D550E9E0-B0C6-4E9B-8892-92C077B02166}"/>
    <cellStyle name="Normal 32 8" xfId="108" xr:uid="{8C9DA99A-C41F-4F55-9542-4CEFA0D6F2D3}"/>
    <cellStyle name="Normal 32 9" xfId="109" xr:uid="{66637826-D76C-4760-B637-CC3EEE2FDEFB}"/>
    <cellStyle name="Normal 33" xfId="110" xr:uid="{FD33AB4E-4E24-4B75-8229-8BFFEFCEE956}"/>
    <cellStyle name="Normal 33 2" xfId="111" xr:uid="{75DCC845-F68D-4114-B527-C7BD8904E4B9}"/>
    <cellStyle name="Normal 33 3" xfId="112" xr:uid="{70555A00-07C1-4E9F-B64B-916A6E17F575}"/>
    <cellStyle name="Normal 33 4" xfId="113" xr:uid="{4F5BA723-33B9-4C2B-9009-4E075723CB7F}"/>
    <cellStyle name="Normal 33 5" xfId="114" xr:uid="{9151A7AC-53A3-4B25-B0D5-1581E9D22EAE}"/>
    <cellStyle name="Normal 33 6" xfId="115" xr:uid="{81CA3B13-5F38-4214-98E1-7F2EFEB8FA49}"/>
    <cellStyle name="Normal 33 7" xfId="116" xr:uid="{07FD2B8A-BC14-41C5-ABB2-A060DD446585}"/>
    <cellStyle name="Normal 33 8" xfId="117" xr:uid="{A0A3012F-6428-4E99-8BA2-5856F2D929A6}"/>
    <cellStyle name="Normal 33 9" xfId="118" xr:uid="{A43E5415-2B39-4E3B-A121-1FA900BC5026}"/>
    <cellStyle name="Normal 35 2" xfId="119" xr:uid="{8E3670C7-4294-49F4-9852-B66932CD15E9}"/>
    <cellStyle name="Normal 35 3" xfId="120" xr:uid="{2D8BEEDD-DA12-4FE9-9E45-78DF0A99D8E2}"/>
    <cellStyle name="Normal 35 4" xfId="121" xr:uid="{D9562F3E-EF15-4E76-B15A-081A4277D39F}"/>
    <cellStyle name="Normal 35 5" xfId="122" xr:uid="{AE1DAE51-2922-485E-B719-FBCD5861F2CB}"/>
    <cellStyle name="Normal 35 6" xfId="123" xr:uid="{7DD48C8A-68C5-4232-A499-89298E067FCA}"/>
    <cellStyle name="Normal 35 7" xfId="124" xr:uid="{ED7A4968-6400-48D8-8864-BB80F9B15EBB}"/>
    <cellStyle name="Normal 4" xfId="125" xr:uid="{283E7495-6EB3-4C8F-B140-BA580593056D}"/>
    <cellStyle name="Normal 4 2" xfId="126" xr:uid="{D7535AA6-36DB-456A-8E7B-33118396B113}"/>
    <cellStyle name="Normal 4 3" xfId="127" xr:uid="{28F7536E-72D3-4F81-811E-67E3F1C6AAC5}"/>
    <cellStyle name="Normal 5" xfId="128" xr:uid="{6A545077-E397-4B33-95EF-CB4ED3C906A7}"/>
    <cellStyle name="Normal 5 2" xfId="129" xr:uid="{42862A4B-778F-4127-BF1E-5BBAF63DF364}"/>
    <cellStyle name="Normal 5 3" xfId="130" xr:uid="{0A41F9F9-D879-418B-BA4A-68D9CC72E01C}"/>
    <cellStyle name="Normal 5 4" xfId="131" xr:uid="{FB8350DF-2F21-4F87-938D-7E087623B762}"/>
    <cellStyle name="Normal 5 5" xfId="132" xr:uid="{6504EDE0-A87B-4887-8067-48361F710D38}"/>
    <cellStyle name="Normal 5 6" xfId="133" xr:uid="{FFDD32F8-8323-4AD0-ABEA-2509D2145B05}"/>
    <cellStyle name="Normal 5 7" xfId="134" xr:uid="{1E70B8DA-EBA3-4813-9850-BB3C0EDF112A}"/>
    <cellStyle name="Normal 5 8" xfId="135" xr:uid="{7B3B7B68-F58B-4A18-8841-C969A5DBBFB5}"/>
    <cellStyle name="Normal 5 9" xfId="136" xr:uid="{F220BF19-CAC0-47A4-8532-942CAF5433D6}"/>
    <cellStyle name="Normal 6" xfId="137" xr:uid="{A6B68564-9FB8-4BF0-8AC0-63658BA2D5E3}"/>
    <cellStyle name="Normal 6 2" xfId="138" xr:uid="{392A4654-D02F-4911-830C-F096078088AD}"/>
    <cellStyle name="Normal 6 3" xfId="139" xr:uid="{E533C484-569A-4475-9725-157962D78A10}"/>
    <cellStyle name="Normal 6 4" xfId="140" xr:uid="{3FBEF2CE-367B-42CC-9AF7-F797E6A9F00B}"/>
    <cellStyle name="Normal 6 5" xfId="141" xr:uid="{9B99CE0B-6893-4D7A-8129-D182B8F0E9A1}"/>
    <cellStyle name="Normal 6 6" xfId="142" xr:uid="{7B2C1D62-D7D4-4E09-8055-A09BF988DA92}"/>
    <cellStyle name="Normal 6 7" xfId="143" xr:uid="{1421DF34-786E-4B94-BCCD-27E8E4EA5D32}"/>
    <cellStyle name="Normal 6 8" xfId="144" xr:uid="{93C199D2-2F48-4881-96C7-6B24EB459274}"/>
    <cellStyle name="Normal 64" xfId="145" xr:uid="{1767DB7D-0EA9-46AC-96CB-56A7E7336E4C}"/>
    <cellStyle name="Normal 64 2" xfId="146" xr:uid="{8656752A-393F-40C0-A426-989BB115F52F}"/>
    <cellStyle name="Normal 7" xfId="147" xr:uid="{5816A573-199C-4462-8E0F-4EE5D3DA0AB8}"/>
    <cellStyle name="Normal 70" xfId="148" xr:uid="{4D338BB7-87D5-4773-90FB-6079B983BEB4}"/>
    <cellStyle name="Normal 70 2" xfId="149" xr:uid="{EF067CB1-88F4-4D49-A825-F00231A21C06}"/>
    <cellStyle name="Normal 74" xfId="150" xr:uid="{B4614737-4511-45A0-8E2B-AEB47B66198C}"/>
    <cellStyle name="Normal 74 2" xfId="151" xr:uid="{4E372276-C1AA-436B-B260-F27E10AEDE55}"/>
    <cellStyle name="Normal 75" xfId="152" xr:uid="{652A0189-AB86-4506-94C1-52D0A145D3DD}"/>
    <cellStyle name="Normal 75 2" xfId="153" xr:uid="{4DC32FA0-03B4-4DF0-998E-A0C484C3390F}"/>
    <cellStyle name="Normal 76" xfId="154" xr:uid="{C6CF3595-A1AC-406A-9944-D1FAAD98AA81}"/>
    <cellStyle name="Normal 76 2" xfId="155" xr:uid="{45136A22-460E-437F-8EB5-4F6F91F09539}"/>
    <cellStyle name="Normal 8" xfId="156" xr:uid="{99FE33F7-1D87-4418-9281-104D4715B4C9}"/>
    <cellStyle name="Normal 8 2" xfId="157" xr:uid="{BE652DED-97E6-4659-90EB-6ACFDD6D43A4}"/>
    <cellStyle name="Normal 8 3" xfId="158" xr:uid="{89A9E9E9-948D-41E9-BC9D-D76454A99D76}"/>
    <cellStyle name="Normal 8 4" xfId="159" xr:uid="{AD45388D-3FBC-404A-A400-1FBE3786EF2C}"/>
    <cellStyle name="Normal 8 5" xfId="160" xr:uid="{7C8A7AA6-D126-437E-A91A-A85EF78CF720}"/>
    <cellStyle name="Normal 8 6" xfId="161" xr:uid="{BD44E5C5-B19E-42BE-A7AC-0F09C84B10C1}"/>
    <cellStyle name="Normal 8 7" xfId="162" xr:uid="{70443929-83C1-4088-9527-095FBF098944}"/>
    <cellStyle name="Normal 8 8" xfId="163" xr:uid="{F2743DC1-40A0-4BEA-8495-80B392762A20}"/>
    <cellStyle name="Normal 8 9" xfId="164" xr:uid="{7D4705D3-28B2-4A6F-AA7D-978562F0B7D7}"/>
    <cellStyle name="Normal 9" xfId="165" xr:uid="{92740D8D-79C2-4B26-906D-C92E652E5B6D}"/>
    <cellStyle name="Normal 9 2" xfId="166" xr:uid="{118B885C-7ADD-4F3C-BF4F-5992E3C23131}"/>
    <cellStyle name="Normal 9 3" xfId="167" xr:uid="{C554B814-E308-45CB-AA81-D23F7350A5F0}"/>
    <cellStyle name="Normal 9 4" xfId="168" xr:uid="{E246623B-2A93-491D-9F74-1ED4CD2845EE}"/>
    <cellStyle name="Normal 9 5" xfId="169" xr:uid="{8954311F-639A-44D7-A238-D417984DC25D}"/>
    <cellStyle name="Normal 9 6" xfId="170" xr:uid="{8515B7EA-911E-410A-99DE-EF453773E357}"/>
    <cellStyle name="Normal 9 7" xfId="171" xr:uid="{FBCE3E75-CFD5-4C75-A1BC-B1CED8C08EAD}"/>
    <cellStyle name="Normal 9 8" xfId="172" xr:uid="{444F78C5-254D-4881-A170-1F76D89A352D}"/>
    <cellStyle name="Normal 9 9" xfId="173" xr:uid="{085490F5-0A68-4AD3-9C31-4CB63E5AF459}"/>
    <cellStyle name="Normal_Hoja1 (2)" xfId="174" xr:uid="{46125DD8-E18C-426E-B0AB-F61C353DE0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1320800</xdr:colOff>
      <xdr:row>1</xdr:row>
      <xdr:rowOff>82550</xdr:rowOff>
    </xdr:from>
    <xdr:to>
      <xdr:col>5</xdr:col>
      <xdr:colOff>2641600</xdr:colOff>
      <xdr:row>5</xdr:row>
      <xdr:rowOff>0</xdr:rowOff>
    </xdr:to>
    <xdr:pic>
      <xdr:nvPicPr>
        <xdr:cNvPr id="90249" name="Picture 10">
          <a:extLst>
            <a:ext uri="{FF2B5EF4-FFF2-40B4-BE49-F238E27FC236}">
              <a16:creationId xmlns:a16="http://schemas.microsoft.com/office/drawing/2014/main" id="{AEE1CA63-B2C6-D5EF-5AC6-FCC182D9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400" y="266700"/>
          <a:ext cx="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139700</xdr:rowOff>
    </xdr:from>
    <xdr:to>
      <xdr:col>10</xdr:col>
      <xdr:colOff>635000</xdr:colOff>
      <xdr:row>7</xdr:row>
      <xdr:rowOff>146050</xdr:rowOff>
    </xdr:to>
    <xdr:pic>
      <xdr:nvPicPr>
        <xdr:cNvPr id="90250" name="Imagen 1">
          <a:extLst>
            <a:ext uri="{FF2B5EF4-FFF2-40B4-BE49-F238E27FC236}">
              <a16:creationId xmlns:a16="http://schemas.microsoft.com/office/drawing/2014/main" id="{8BD7F928-BB95-A572-A9E3-739BA798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700"/>
          <a:ext cx="13843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2E24-C39C-42BB-8D18-8DEC76601DFB}">
  <sheetPr codeName="Hoja1"/>
  <dimension ref="A1:K2323"/>
  <sheetViews>
    <sheetView tabSelected="1" zoomScale="115" zoomScaleNormal="115" workbookViewId="0">
      <selection activeCell="B9" sqref="B9:K9"/>
    </sheetView>
  </sheetViews>
  <sheetFormatPr baseColWidth="10" defaultColWidth="9.1796875" defaultRowHeight="14.5"/>
  <cols>
    <col min="1" max="1" width="5.453125" customWidth="1"/>
    <col min="2" max="2" width="13.7265625" style="91" customWidth="1"/>
    <col min="3" max="3" width="15.1796875" style="4" customWidth="1"/>
    <col min="4" max="4" width="50.81640625" style="1" bestFit="1" customWidth="1"/>
    <col min="5" max="5" width="36.26953125" style="49" customWidth="1"/>
    <col min="6" max="6" width="9.81640625" style="51" bestFit="1" customWidth="1"/>
    <col min="7" max="7" width="17.81640625" style="29" bestFit="1" customWidth="1"/>
    <col min="8" max="8" width="11.81640625" style="1" customWidth="1"/>
    <col min="9" max="9" width="15.7265625" style="86" customWidth="1"/>
    <col min="10" max="10" width="18.453125" style="86" customWidth="1"/>
    <col min="11" max="11" width="10.8164062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0" customFormat="1">
      <c r="B6" s="91"/>
      <c r="C6" s="4"/>
      <c r="D6" s="4"/>
      <c r="E6" s="47"/>
      <c r="F6" s="51"/>
      <c r="G6" s="41"/>
      <c r="H6" s="1"/>
      <c r="I6" s="86"/>
      <c r="J6" s="86"/>
    </row>
    <row r="7" spans="1:11" s="80" customFormat="1">
      <c r="B7" s="91"/>
      <c r="C7" s="4"/>
      <c r="D7" s="4"/>
      <c r="E7" s="47"/>
      <c r="F7" s="51"/>
      <c r="G7" s="41"/>
      <c r="H7" s="1"/>
      <c r="I7" s="86"/>
      <c r="J7" s="86"/>
    </row>
    <row r="8" spans="1:11" s="80" customFormat="1">
      <c r="B8" s="91"/>
      <c r="C8" s="4"/>
      <c r="D8" s="4"/>
      <c r="E8" s="47"/>
      <c r="F8" s="51"/>
      <c r="G8" s="41"/>
      <c r="H8" s="1"/>
      <c r="I8" s="86"/>
      <c r="J8" s="86"/>
    </row>
    <row r="9" spans="1:11" ht="15.5">
      <c r="B9" s="210" t="s">
        <v>1821</v>
      </c>
      <c r="C9" s="210"/>
      <c r="D9" s="210"/>
      <c r="E9" s="210"/>
      <c r="F9" s="210"/>
      <c r="G9" s="210"/>
      <c r="H9" s="210"/>
      <c r="I9" s="210"/>
      <c r="J9" s="210"/>
      <c r="K9" s="210"/>
    </row>
    <row r="10" spans="1:11" ht="15.5">
      <c r="B10" s="210" t="s">
        <v>1820</v>
      </c>
      <c r="C10" s="210"/>
      <c r="D10" s="210"/>
      <c r="E10" s="210"/>
      <c r="F10" s="210"/>
      <c r="G10" s="210"/>
      <c r="H10" s="210"/>
      <c r="I10" s="210"/>
      <c r="J10" s="210"/>
      <c r="K10" s="210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2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89" customFormat="1">
      <c r="B14" s="125"/>
      <c r="C14" s="126"/>
      <c r="D14" s="127"/>
      <c r="E14" s="128"/>
      <c r="F14" s="129"/>
      <c r="G14" s="152"/>
      <c r="H14" s="141"/>
      <c r="I14" s="90"/>
      <c r="J14" s="90"/>
      <c r="K14" s="66"/>
    </row>
    <row r="15" spans="1:11" s="160" customFormat="1">
      <c r="B15" s="191">
        <v>45139</v>
      </c>
      <c r="C15" s="192" t="s">
        <v>919</v>
      </c>
      <c r="D15" s="193" t="s">
        <v>900</v>
      </c>
      <c r="E15" s="15" t="s">
        <v>540</v>
      </c>
      <c r="F15" s="55">
        <v>2221</v>
      </c>
      <c r="G15" s="194">
        <v>29500</v>
      </c>
      <c r="H15" s="191">
        <v>45139</v>
      </c>
      <c r="I15" s="195">
        <v>0</v>
      </c>
      <c r="J15" s="195">
        <f t="shared" ref="J15:J21" si="0">IF(I15=0,G15,"")</f>
        <v>29500</v>
      </c>
      <c r="K15" s="196" t="str">
        <f t="shared" ref="K15:K21" si="1">IF(J15&gt;0,"ATRASADO","")</f>
        <v>ATRASADO</v>
      </c>
    </row>
    <row r="16" spans="1:11" s="160" customFormat="1">
      <c r="B16" s="191">
        <v>45170</v>
      </c>
      <c r="C16" s="192" t="s">
        <v>1594</v>
      </c>
      <c r="D16" s="193" t="s">
        <v>900</v>
      </c>
      <c r="E16" s="15" t="s">
        <v>540</v>
      </c>
      <c r="F16" s="55">
        <v>2221</v>
      </c>
      <c r="G16" s="194">
        <v>29500</v>
      </c>
      <c r="H16" s="191">
        <v>45170</v>
      </c>
      <c r="I16" s="195">
        <v>0</v>
      </c>
      <c r="J16" s="195">
        <f t="shared" si="0"/>
        <v>29500</v>
      </c>
      <c r="K16" s="196" t="str">
        <f t="shared" si="1"/>
        <v>ATRASADO</v>
      </c>
    </row>
    <row r="17" spans="2:11" s="186" customFormat="1">
      <c r="B17" s="191">
        <v>45231</v>
      </c>
      <c r="C17" s="192" t="s">
        <v>731</v>
      </c>
      <c r="D17" s="193" t="s">
        <v>900</v>
      </c>
      <c r="E17" s="15" t="s">
        <v>540</v>
      </c>
      <c r="F17" s="55">
        <v>2221</v>
      </c>
      <c r="G17" s="194">
        <v>29500</v>
      </c>
      <c r="H17" s="191">
        <v>45231</v>
      </c>
      <c r="I17" s="195">
        <v>0</v>
      </c>
      <c r="J17" s="195">
        <f t="shared" si="0"/>
        <v>29500</v>
      </c>
      <c r="K17" s="196" t="str">
        <f t="shared" si="1"/>
        <v>ATRASADO</v>
      </c>
    </row>
    <row r="18" spans="2:11" s="186" customFormat="1">
      <c r="B18" s="191">
        <v>45231</v>
      </c>
      <c r="C18" s="192" t="s">
        <v>1595</v>
      </c>
      <c r="D18" s="193" t="s">
        <v>900</v>
      </c>
      <c r="E18" s="15" t="s">
        <v>540</v>
      </c>
      <c r="F18" s="55">
        <v>2221</v>
      </c>
      <c r="G18" s="194">
        <v>29500</v>
      </c>
      <c r="H18" s="191">
        <v>45231</v>
      </c>
      <c r="I18" s="195">
        <v>0</v>
      </c>
      <c r="J18" s="195">
        <f t="shared" si="0"/>
        <v>29500</v>
      </c>
      <c r="K18" s="196" t="str">
        <f t="shared" si="1"/>
        <v>ATRASADO</v>
      </c>
    </row>
    <row r="19" spans="2:11" s="186" customFormat="1">
      <c r="B19" s="191">
        <v>45231</v>
      </c>
      <c r="C19" s="192" t="s">
        <v>1236</v>
      </c>
      <c r="D19" s="193" t="s">
        <v>900</v>
      </c>
      <c r="E19" s="15" t="s">
        <v>540</v>
      </c>
      <c r="F19" s="55">
        <v>2221</v>
      </c>
      <c r="G19" s="194">
        <v>29500</v>
      </c>
      <c r="H19" s="191">
        <v>45231</v>
      </c>
      <c r="I19" s="195">
        <v>0</v>
      </c>
      <c r="J19" s="195">
        <f t="shared" si="0"/>
        <v>29500</v>
      </c>
      <c r="K19" s="196" t="str">
        <f t="shared" si="1"/>
        <v>ATRASADO</v>
      </c>
    </row>
    <row r="20" spans="2:11" s="186" customFormat="1">
      <c r="B20" s="191">
        <v>45352</v>
      </c>
      <c r="C20" s="192" t="s">
        <v>1211</v>
      </c>
      <c r="D20" s="193" t="s">
        <v>900</v>
      </c>
      <c r="E20" s="15" t="s">
        <v>540</v>
      </c>
      <c r="F20" s="55">
        <v>2221</v>
      </c>
      <c r="G20" s="194">
        <v>29500</v>
      </c>
      <c r="H20" s="191">
        <v>45352</v>
      </c>
      <c r="I20" s="195">
        <v>0</v>
      </c>
      <c r="J20" s="195">
        <f t="shared" si="0"/>
        <v>29500</v>
      </c>
      <c r="K20" s="196" t="str">
        <f t="shared" si="1"/>
        <v>ATRASADO</v>
      </c>
    </row>
    <row r="21" spans="2:11" s="186" customFormat="1">
      <c r="B21" s="191">
        <v>45352</v>
      </c>
      <c r="C21" s="192" t="s">
        <v>1212</v>
      </c>
      <c r="D21" s="193" t="s">
        <v>900</v>
      </c>
      <c r="E21" s="15" t="s">
        <v>540</v>
      </c>
      <c r="F21" s="55">
        <v>2221</v>
      </c>
      <c r="G21" s="194">
        <v>29500</v>
      </c>
      <c r="H21" s="191">
        <v>45352</v>
      </c>
      <c r="I21" s="195">
        <v>0</v>
      </c>
      <c r="J21" s="195">
        <f t="shared" si="0"/>
        <v>29500</v>
      </c>
      <c r="K21" s="196" t="str">
        <f t="shared" si="1"/>
        <v>ATRASADO</v>
      </c>
    </row>
    <row r="22" spans="2:11" s="161" customFormat="1">
      <c r="B22" s="191"/>
      <c r="C22" s="192"/>
      <c r="D22" s="193"/>
      <c r="E22" s="158"/>
      <c r="F22" s="148"/>
      <c r="G22" s="197"/>
      <c r="H22" s="191"/>
      <c r="I22" s="195"/>
      <c r="J22" s="195"/>
      <c r="K22" s="196"/>
    </row>
    <row r="23" spans="2:11" s="161" customFormat="1">
      <c r="B23" s="191">
        <v>45261</v>
      </c>
      <c r="C23" s="192" t="s">
        <v>1210</v>
      </c>
      <c r="D23" s="193" t="s">
        <v>1024</v>
      </c>
      <c r="E23" s="15" t="s">
        <v>540</v>
      </c>
      <c r="F23" s="55">
        <v>2221</v>
      </c>
      <c r="G23" s="197">
        <v>47200</v>
      </c>
      <c r="H23" s="191">
        <v>45261</v>
      </c>
      <c r="I23" s="195">
        <v>0</v>
      </c>
      <c r="J23" s="195">
        <f>IF(I23=0,G23,"")</f>
        <v>47200</v>
      </c>
      <c r="K23" s="196" t="str">
        <f>IF(J23&gt;0,"ATRASADO","")</f>
        <v>ATRASADO</v>
      </c>
    </row>
    <row r="24" spans="2:11" s="175" customFormat="1">
      <c r="B24" s="191"/>
      <c r="C24" s="192"/>
      <c r="D24" s="193"/>
      <c r="E24" s="158"/>
      <c r="F24" s="148"/>
      <c r="G24" s="197"/>
      <c r="H24" s="191"/>
      <c r="I24" s="195"/>
      <c r="J24" s="195"/>
      <c r="K24" s="196"/>
    </row>
    <row r="25" spans="2:11" s="175" customFormat="1">
      <c r="B25" s="191">
        <v>45413</v>
      </c>
      <c r="C25" s="192" t="s">
        <v>931</v>
      </c>
      <c r="D25" s="193" t="s">
        <v>1339</v>
      </c>
      <c r="E25" s="15" t="s">
        <v>536</v>
      </c>
      <c r="F25" s="55">
        <v>2311</v>
      </c>
      <c r="G25" s="197">
        <v>522457.62</v>
      </c>
      <c r="H25" s="191">
        <v>45413</v>
      </c>
      <c r="I25" s="195">
        <v>0</v>
      </c>
      <c r="J25" s="195">
        <f>IF(I25=0,G25,"")</f>
        <v>522457.62</v>
      </c>
      <c r="K25" s="196" t="s">
        <v>746</v>
      </c>
    </row>
    <row r="26" spans="2:11" s="179" customFormat="1">
      <c r="B26" s="191"/>
      <c r="C26" s="192"/>
      <c r="D26" s="193"/>
      <c r="E26" s="158"/>
      <c r="F26" s="148"/>
      <c r="G26" s="197"/>
      <c r="H26" s="191"/>
      <c r="I26" s="195"/>
      <c r="J26" s="195"/>
      <c r="K26" s="196"/>
    </row>
    <row r="27" spans="2:11" s="179" customFormat="1">
      <c r="B27" s="191">
        <v>45446</v>
      </c>
      <c r="C27" s="192" t="s">
        <v>1450</v>
      </c>
      <c r="D27" s="193" t="s">
        <v>1461</v>
      </c>
      <c r="E27" s="15" t="s">
        <v>540</v>
      </c>
      <c r="F27" s="55">
        <v>2221</v>
      </c>
      <c r="G27" s="197">
        <v>35400</v>
      </c>
      <c r="H27" s="191">
        <v>45446</v>
      </c>
      <c r="I27" s="195">
        <v>0</v>
      </c>
      <c r="J27" s="195">
        <f>IF(I27=0,G27,"")</f>
        <v>35400</v>
      </c>
      <c r="K27" s="196" t="str">
        <f>IF(J27&gt;0,"ATRASADO","")</f>
        <v>ATRASADO</v>
      </c>
    </row>
    <row r="28" spans="2:11" s="179" customFormat="1">
      <c r="B28" s="191">
        <v>45474</v>
      </c>
      <c r="C28" s="192" t="s">
        <v>1451</v>
      </c>
      <c r="D28" s="193" t="s">
        <v>1461</v>
      </c>
      <c r="E28" s="15" t="s">
        <v>540</v>
      </c>
      <c r="F28" s="55">
        <v>2221</v>
      </c>
      <c r="G28" s="197">
        <v>35400</v>
      </c>
      <c r="H28" s="191">
        <v>45474</v>
      </c>
      <c r="I28" s="195">
        <v>0</v>
      </c>
      <c r="J28" s="195">
        <f>IF(I28=0,G28,"")</f>
        <v>35400</v>
      </c>
      <c r="K28" s="196" t="s">
        <v>746</v>
      </c>
    </row>
    <row r="29" spans="2:11" s="179" customFormat="1">
      <c r="B29" s="191">
        <v>45474</v>
      </c>
      <c r="C29" s="192" t="s">
        <v>1476</v>
      </c>
      <c r="D29" s="193" t="s">
        <v>1461</v>
      </c>
      <c r="E29" s="15" t="s">
        <v>540</v>
      </c>
      <c r="F29" s="55">
        <v>2221</v>
      </c>
      <c r="G29" s="197">
        <v>35400</v>
      </c>
      <c r="H29" s="191">
        <v>45474</v>
      </c>
      <c r="I29" s="195">
        <v>0</v>
      </c>
      <c r="J29" s="195">
        <f>IF(I29=0,G29,"")</f>
        <v>35400</v>
      </c>
      <c r="K29" s="196" t="s">
        <v>746</v>
      </c>
    </row>
    <row r="30" spans="2:11" s="179" customFormat="1">
      <c r="B30" s="191">
        <v>45474</v>
      </c>
      <c r="C30" s="192" t="s">
        <v>1477</v>
      </c>
      <c r="D30" s="193" t="s">
        <v>1461</v>
      </c>
      <c r="E30" s="15" t="s">
        <v>540</v>
      </c>
      <c r="F30" s="55">
        <v>2221</v>
      </c>
      <c r="G30" s="197">
        <v>35400</v>
      </c>
      <c r="H30" s="191">
        <v>45474</v>
      </c>
      <c r="I30" s="195">
        <v>0</v>
      </c>
      <c r="J30" s="195">
        <f>IF(I30=0,G30,"")</f>
        <v>35400</v>
      </c>
      <c r="K30" s="196" t="s">
        <v>746</v>
      </c>
    </row>
    <row r="31" spans="2:11" s="144" customFormat="1">
      <c r="B31" s="191"/>
      <c r="C31" s="192"/>
      <c r="D31" s="193"/>
      <c r="E31" s="198"/>
      <c r="F31" s="148"/>
      <c r="G31" s="197"/>
      <c r="H31" s="199"/>
      <c r="I31" s="195"/>
      <c r="J31" s="195"/>
      <c r="K31" s="173"/>
    </row>
    <row r="32" spans="2:11">
      <c r="B32" s="6">
        <v>44292</v>
      </c>
      <c r="C32" s="12" t="s">
        <v>739</v>
      </c>
      <c r="D32" s="9" t="s">
        <v>738</v>
      </c>
      <c r="E32" s="15" t="s">
        <v>763</v>
      </c>
      <c r="F32" s="55">
        <v>2323</v>
      </c>
      <c r="G32" s="28">
        <v>58233</v>
      </c>
      <c r="H32" s="6">
        <v>44292</v>
      </c>
      <c r="I32" s="195">
        <f>IF(G32&gt;0,0,"")</f>
        <v>0</v>
      </c>
      <c r="J32" s="195">
        <f>IF(I32=0,G32,"")</f>
        <v>58233</v>
      </c>
      <c r="K32" s="196" t="str">
        <f>IF(J32&gt;0,"ATRASADO","")</f>
        <v>ATRASADO</v>
      </c>
    </row>
    <row r="33" spans="2:11" s="105" customFormat="1">
      <c r="B33" s="6"/>
      <c r="C33" s="12"/>
      <c r="D33" s="9"/>
      <c r="E33" s="15"/>
      <c r="F33" s="55"/>
      <c r="G33" s="28"/>
      <c r="H33" s="6"/>
      <c r="I33" s="195" t="str">
        <f>IF(G33&gt;0,0,"")</f>
        <v/>
      </c>
      <c r="J33" s="195" t="str">
        <f>IF(I33=0,G33,"")</f>
        <v/>
      </c>
      <c r="K33" s="196"/>
    </row>
    <row r="34" spans="2:11" s="109" customFormat="1">
      <c r="B34" s="6">
        <v>44208</v>
      </c>
      <c r="C34" s="12" t="s">
        <v>751</v>
      </c>
      <c r="D34" s="178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195">
        <f>IF(G34&gt;0,0,"")</f>
        <v>0</v>
      </c>
      <c r="J34" s="195">
        <f>IF(I34=0,G34,"")</f>
        <v>23600</v>
      </c>
      <c r="K34" s="196" t="str">
        <f>IF(J34&gt;0,"ATRASADO","")</f>
        <v>ATRASADO</v>
      </c>
    </row>
    <row r="35" spans="2:11" s="186" customFormat="1">
      <c r="B35" s="6"/>
      <c r="C35" s="12"/>
      <c r="D35" s="178"/>
      <c r="E35" s="15"/>
      <c r="F35" s="55"/>
      <c r="G35" s="28"/>
      <c r="H35" s="6"/>
      <c r="I35" s="195"/>
      <c r="J35" s="195"/>
      <c r="K35" s="196"/>
    </row>
    <row r="36" spans="2:11" s="186" customFormat="1">
      <c r="B36" s="6">
        <v>45383</v>
      </c>
      <c r="C36" s="12" t="s">
        <v>1596</v>
      </c>
      <c r="D36" s="178" t="s">
        <v>1262</v>
      </c>
      <c r="E36" s="15" t="s">
        <v>536</v>
      </c>
      <c r="F36" s="55">
        <v>2311</v>
      </c>
      <c r="G36" s="28">
        <v>737500</v>
      </c>
      <c r="H36" s="6">
        <v>45383</v>
      </c>
      <c r="I36" s="195">
        <f>IF(G36&gt;0,0,"")</f>
        <v>0</v>
      </c>
      <c r="J36" s="195">
        <f>IF(I36=0,G36,"")</f>
        <v>737500</v>
      </c>
      <c r="K36" s="196" t="str">
        <f>IF(J36&gt;0,"ATRASADO","")</f>
        <v>ATRASADO</v>
      </c>
    </row>
    <row r="37" spans="2:11" s="161" customFormat="1">
      <c r="B37" s="6"/>
      <c r="C37" s="12"/>
      <c r="D37" s="178"/>
      <c r="E37" s="15"/>
      <c r="F37" s="55"/>
      <c r="G37" s="28"/>
      <c r="H37" s="6"/>
      <c r="I37" s="195"/>
      <c r="J37" s="195"/>
      <c r="K37" s="196"/>
    </row>
    <row r="38" spans="2:11" s="161" customFormat="1">
      <c r="B38" s="6" t="s">
        <v>1027</v>
      </c>
      <c r="C38" s="12" t="s">
        <v>735</v>
      </c>
      <c r="D38" s="178" t="s">
        <v>1017</v>
      </c>
      <c r="E38" s="15" t="s">
        <v>536</v>
      </c>
      <c r="F38" s="55">
        <v>2311</v>
      </c>
      <c r="G38" s="28">
        <v>272560</v>
      </c>
      <c r="H38" s="6" t="s">
        <v>1027</v>
      </c>
      <c r="I38" s="195">
        <f>IF(G38&gt;0,0,"")</f>
        <v>0</v>
      </c>
      <c r="J38" s="195">
        <f>IF(I38=0,G38,"")</f>
        <v>272560</v>
      </c>
      <c r="K38" s="196" t="str">
        <f>IF(J38&gt;0,"ATRASADO","")</f>
        <v>ATRASADO</v>
      </c>
    </row>
    <row r="39" spans="2:11" s="161" customFormat="1">
      <c r="B39" s="6"/>
      <c r="C39" s="12"/>
      <c r="D39" s="178"/>
      <c r="E39" s="15"/>
      <c r="F39" s="55"/>
      <c r="G39" s="28"/>
      <c r="H39" s="6"/>
      <c r="I39" s="195"/>
      <c r="J39" s="195"/>
      <c r="K39" s="196"/>
    </row>
    <row r="40" spans="2:11" s="175" customFormat="1">
      <c r="B40" s="6">
        <v>45261</v>
      </c>
      <c r="C40" s="12" t="s">
        <v>838</v>
      </c>
      <c r="D40" s="178" t="s">
        <v>1074</v>
      </c>
      <c r="E40" s="15" t="s">
        <v>536</v>
      </c>
      <c r="F40" s="55">
        <v>2311</v>
      </c>
      <c r="G40" s="28">
        <v>3738027.7</v>
      </c>
      <c r="H40" s="6">
        <v>45261</v>
      </c>
      <c r="I40" s="195">
        <f t="shared" ref="I40:I46" si="2">IF(G40&gt;0,0,"")</f>
        <v>0</v>
      </c>
      <c r="J40" s="195">
        <f t="shared" ref="J40:J46" si="3">IF(I40=0,G40,"")</f>
        <v>3738027.7</v>
      </c>
      <c r="K40" s="196" t="str">
        <f>IF(J40&gt;0,"ATRASADO","")</f>
        <v>ATRASADO</v>
      </c>
    </row>
    <row r="41" spans="2:11" s="161" customFormat="1">
      <c r="B41" s="6">
        <v>45266</v>
      </c>
      <c r="C41" s="12" t="s">
        <v>1076</v>
      </c>
      <c r="D41" s="178" t="s">
        <v>1074</v>
      </c>
      <c r="E41" s="15" t="s">
        <v>536</v>
      </c>
      <c r="F41" s="55">
        <v>2311</v>
      </c>
      <c r="G41" s="28">
        <v>1904429.85</v>
      </c>
      <c r="H41" s="6">
        <v>45266</v>
      </c>
      <c r="I41" s="195">
        <f t="shared" si="2"/>
        <v>0</v>
      </c>
      <c r="J41" s="195">
        <f t="shared" si="3"/>
        <v>1904429.85</v>
      </c>
      <c r="K41" s="196" t="str">
        <f>IF(J41&gt;0,"ATRASADO","")</f>
        <v>ATRASADO</v>
      </c>
    </row>
    <row r="42" spans="2:11" s="161" customFormat="1">
      <c r="B42" s="6">
        <v>45269</v>
      </c>
      <c r="C42" s="12" t="s">
        <v>1077</v>
      </c>
      <c r="D42" s="178" t="s">
        <v>1074</v>
      </c>
      <c r="E42" s="15" t="s">
        <v>536</v>
      </c>
      <c r="F42" s="55">
        <v>2311</v>
      </c>
      <c r="G42" s="28">
        <v>1903039.05</v>
      </c>
      <c r="H42" s="6">
        <v>45269</v>
      </c>
      <c r="I42" s="195">
        <f t="shared" si="2"/>
        <v>0</v>
      </c>
      <c r="J42" s="195">
        <f t="shared" si="3"/>
        <v>1903039.05</v>
      </c>
      <c r="K42" s="196" t="str">
        <f>IF(J42&gt;0,"ATRASADO","")</f>
        <v>ATRASADO</v>
      </c>
    </row>
    <row r="43" spans="2:11" s="175" customFormat="1">
      <c r="B43" s="6">
        <v>45413</v>
      </c>
      <c r="C43" s="12" t="s">
        <v>1106</v>
      </c>
      <c r="D43" s="178" t="s">
        <v>1074</v>
      </c>
      <c r="E43" s="15" t="s">
        <v>536</v>
      </c>
      <c r="F43" s="55">
        <v>2311</v>
      </c>
      <c r="G43" s="28">
        <v>3309045.7</v>
      </c>
      <c r="H43" s="6">
        <v>45413</v>
      </c>
      <c r="I43" s="195">
        <f t="shared" si="2"/>
        <v>0</v>
      </c>
      <c r="J43" s="195">
        <f t="shared" si="3"/>
        <v>3309045.7</v>
      </c>
      <c r="K43" s="196" t="s">
        <v>746</v>
      </c>
    </row>
    <row r="44" spans="2:11" s="161" customFormat="1">
      <c r="B44" s="6" t="s">
        <v>1034</v>
      </c>
      <c r="C44" s="12" t="s">
        <v>1069</v>
      </c>
      <c r="D44" s="178" t="s">
        <v>1074</v>
      </c>
      <c r="E44" s="15" t="s">
        <v>536</v>
      </c>
      <c r="F44" s="55">
        <v>2311</v>
      </c>
      <c r="G44" s="28">
        <v>3321677.85</v>
      </c>
      <c r="H44" s="6" t="s">
        <v>1034</v>
      </c>
      <c r="I44" s="195">
        <f t="shared" si="2"/>
        <v>0</v>
      </c>
      <c r="J44" s="195">
        <f t="shared" si="3"/>
        <v>3321677.85</v>
      </c>
      <c r="K44" s="196" t="str">
        <f>IF(J44&gt;0,"ATRASADO","")</f>
        <v>ATRASADO</v>
      </c>
    </row>
    <row r="45" spans="2:11" s="161" customFormat="1">
      <c r="B45" s="6" t="s">
        <v>1075</v>
      </c>
      <c r="C45" s="12" t="s">
        <v>923</v>
      </c>
      <c r="D45" s="178" t="s">
        <v>1074</v>
      </c>
      <c r="E45" s="15" t="s">
        <v>536</v>
      </c>
      <c r="F45" s="55">
        <v>2311</v>
      </c>
      <c r="G45" s="28">
        <v>3827870.15</v>
      </c>
      <c r="H45" s="6" t="s">
        <v>1075</v>
      </c>
      <c r="I45" s="195">
        <f t="shared" si="2"/>
        <v>0</v>
      </c>
      <c r="J45" s="195">
        <f t="shared" si="3"/>
        <v>3827870.15</v>
      </c>
      <c r="K45" s="196" t="str">
        <f>IF(J45&gt;0,"ATRASADO","")</f>
        <v>ATRASADO</v>
      </c>
    </row>
    <row r="46" spans="2:11" s="161" customFormat="1">
      <c r="B46" s="6" t="s">
        <v>1042</v>
      </c>
      <c r="C46" s="12" t="s">
        <v>971</v>
      </c>
      <c r="D46" s="178" t="s">
        <v>1074</v>
      </c>
      <c r="E46" s="15" t="s">
        <v>536</v>
      </c>
      <c r="F46" s="55">
        <v>2311</v>
      </c>
      <c r="G46" s="28">
        <v>6748637.5499999998</v>
      </c>
      <c r="H46" s="6" t="s">
        <v>1042</v>
      </c>
      <c r="I46" s="195">
        <f t="shared" si="2"/>
        <v>0</v>
      </c>
      <c r="J46" s="195">
        <f t="shared" si="3"/>
        <v>6748637.5499999998</v>
      </c>
      <c r="K46" s="196" t="str">
        <f>IF(J46&gt;0,"ATRASADO","")</f>
        <v>ATRASADO</v>
      </c>
    </row>
    <row r="47" spans="2:11" s="135" customFormat="1">
      <c r="B47" s="6"/>
      <c r="C47" s="12"/>
      <c r="D47" s="9"/>
      <c r="E47" s="15"/>
      <c r="F47" s="55"/>
      <c r="G47" s="28"/>
      <c r="H47" s="6"/>
      <c r="I47" s="195"/>
      <c r="J47" s="195"/>
      <c r="K47" s="196"/>
    </row>
    <row r="48" spans="2:11" s="102" customFormat="1">
      <c r="B48" s="6">
        <v>41345</v>
      </c>
      <c r="C48" s="12">
        <v>100000531</v>
      </c>
      <c r="D48" s="9" t="s">
        <v>106</v>
      </c>
      <c r="E48" s="15" t="s">
        <v>107</v>
      </c>
      <c r="F48" s="55">
        <v>2323</v>
      </c>
      <c r="G48" s="28">
        <v>43630.5</v>
      </c>
      <c r="H48" s="6">
        <v>41345</v>
      </c>
      <c r="I48" s="195">
        <f>IF(G48&gt;0,0,"")</f>
        <v>0</v>
      </c>
      <c r="J48" s="195">
        <f>IF(I48=0,G48,"")</f>
        <v>43630.5</v>
      </c>
      <c r="K48" s="196" t="str">
        <f>IF(J48&gt;0,"ATRASADO","")</f>
        <v>ATRASADO</v>
      </c>
    </row>
    <row r="49" spans="2:11" s="175" customFormat="1">
      <c r="B49" s="6"/>
      <c r="C49" s="12"/>
      <c r="D49" s="9"/>
      <c r="E49" s="15"/>
      <c r="F49" s="55"/>
      <c r="G49" s="28"/>
      <c r="H49" s="6"/>
      <c r="I49" s="195"/>
      <c r="J49" s="195"/>
      <c r="K49" s="196"/>
    </row>
    <row r="50" spans="2:11" s="175" customFormat="1">
      <c r="B50" s="6">
        <v>45413</v>
      </c>
      <c r="C50" s="12" t="s">
        <v>997</v>
      </c>
      <c r="D50" s="9" t="s">
        <v>1341</v>
      </c>
      <c r="E50" s="15" t="s">
        <v>536</v>
      </c>
      <c r="F50" s="55">
        <v>2311</v>
      </c>
      <c r="G50" s="28">
        <v>24640000</v>
      </c>
      <c r="H50" s="6">
        <v>45413</v>
      </c>
      <c r="I50" s="195">
        <f>IF(G50&gt;0,0,"")</f>
        <v>0</v>
      </c>
      <c r="J50" s="195">
        <f>IF(I50=0,G50,"")</f>
        <v>24640000</v>
      </c>
      <c r="K50" s="196" t="s">
        <v>746</v>
      </c>
    </row>
    <row r="51" spans="2:11" s="169" customFormat="1">
      <c r="B51" s="6"/>
      <c r="C51" s="12"/>
      <c r="D51" s="9"/>
      <c r="E51" s="15"/>
      <c r="F51" s="55"/>
      <c r="G51" s="28"/>
      <c r="H51" s="6"/>
      <c r="I51" s="195"/>
      <c r="J51" s="195"/>
      <c r="K51" s="196"/>
    </row>
    <row r="52" spans="2:11" s="169" customFormat="1">
      <c r="B52" s="6">
        <v>45352</v>
      </c>
      <c r="C52" s="12" t="s">
        <v>1213</v>
      </c>
      <c r="D52" s="9" t="s">
        <v>1198</v>
      </c>
      <c r="E52" s="15" t="s">
        <v>536</v>
      </c>
      <c r="F52" s="55">
        <v>2311</v>
      </c>
      <c r="G52" s="28">
        <v>204600</v>
      </c>
      <c r="H52" s="6">
        <v>45384</v>
      </c>
      <c r="I52" s="195">
        <f>IF(G52&gt;0,0,"")</f>
        <v>0</v>
      </c>
      <c r="J52" s="195">
        <f>IF(I52=0,G52,"")</f>
        <v>204600</v>
      </c>
      <c r="K52" s="196" t="str">
        <f>IF(J52&gt;0,"ATRASADO","")</f>
        <v>ATRASADO</v>
      </c>
    </row>
    <row r="53" spans="2:11" s="161" customFormat="1">
      <c r="B53" s="6"/>
      <c r="C53" s="12"/>
      <c r="D53" s="9"/>
      <c r="E53" s="200"/>
      <c r="F53" s="55"/>
      <c r="G53" s="28"/>
      <c r="H53" s="6"/>
      <c r="I53" s="195"/>
      <c r="J53" s="28"/>
      <c r="K53" s="196"/>
    </row>
    <row r="54" spans="2:11" s="161" customFormat="1">
      <c r="B54" s="6" t="s">
        <v>1028</v>
      </c>
      <c r="C54" s="12" t="s">
        <v>1030</v>
      </c>
      <c r="D54" s="9" t="s">
        <v>1018</v>
      </c>
      <c r="E54" s="15" t="s">
        <v>536</v>
      </c>
      <c r="F54" s="55">
        <v>2311</v>
      </c>
      <c r="G54" s="28">
        <v>112400</v>
      </c>
      <c r="H54" s="6" t="s">
        <v>1028</v>
      </c>
      <c r="I54" s="195">
        <f>IF(G54&gt;0,0,"")</f>
        <v>0</v>
      </c>
      <c r="J54" s="28">
        <v>112400</v>
      </c>
      <c r="K54" s="196" t="str">
        <f>IF(J54&gt;0,"ATRASADO","")</f>
        <v>ATRASADO</v>
      </c>
    </row>
    <row r="55" spans="2:11" s="161" customFormat="1">
      <c r="B55" s="6"/>
      <c r="C55" s="12"/>
      <c r="D55" s="9"/>
      <c r="E55" s="15"/>
      <c r="F55" s="55"/>
      <c r="G55" s="28"/>
      <c r="H55" s="6"/>
      <c r="I55" s="195"/>
      <c r="J55" s="28"/>
      <c r="K55" s="196"/>
    </row>
    <row r="56" spans="2:11" s="161" customFormat="1">
      <c r="B56" s="6">
        <v>45204</v>
      </c>
      <c r="C56" s="12" t="s">
        <v>1029</v>
      </c>
      <c r="D56" s="9" t="s">
        <v>953</v>
      </c>
      <c r="E56" s="15" t="s">
        <v>536</v>
      </c>
      <c r="F56" s="55">
        <v>2311</v>
      </c>
      <c r="G56" s="28">
        <v>395020.51</v>
      </c>
      <c r="H56" s="6">
        <v>45204</v>
      </c>
      <c r="I56" s="195">
        <f>IF(G56&gt;0,0,"")</f>
        <v>0</v>
      </c>
      <c r="J56" s="28">
        <v>395020.51</v>
      </c>
      <c r="K56" s="196" t="str">
        <f>IF(J56&gt;0,"ATRASADO","")</f>
        <v>ATRASADO</v>
      </c>
    </row>
    <row r="57" spans="2:11" s="161" customFormat="1">
      <c r="B57" s="6">
        <v>45204</v>
      </c>
      <c r="C57" s="12" t="s">
        <v>1031</v>
      </c>
      <c r="D57" s="9" t="s">
        <v>953</v>
      </c>
      <c r="E57" s="15" t="s">
        <v>536</v>
      </c>
      <c r="F57" s="55">
        <v>2311</v>
      </c>
      <c r="G57" s="28">
        <v>216520.2</v>
      </c>
      <c r="H57" s="6">
        <v>45204</v>
      </c>
      <c r="I57" s="195">
        <f>IF(G57&gt;0,0,"")</f>
        <v>0</v>
      </c>
      <c r="J57" s="28">
        <v>216520.2</v>
      </c>
      <c r="K57" s="196" t="str">
        <f>IF(J57&gt;0,"ATRASADO","")</f>
        <v>ATRASADO</v>
      </c>
    </row>
    <row r="58" spans="2:11" s="153" customFormat="1">
      <c r="B58" s="6"/>
      <c r="C58" s="12"/>
      <c r="D58" s="9"/>
      <c r="E58" s="200"/>
      <c r="F58" s="55"/>
      <c r="G58" s="28"/>
      <c r="H58" s="6"/>
      <c r="I58" s="195"/>
      <c r="J58" s="195"/>
      <c r="K58" s="196"/>
    </row>
    <row r="59" spans="2:11" s="153" customFormat="1">
      <c r="B59" s="6">
        <v>45417</v>
      </c>
      <c r="C59" s="12" t="s">
        <v>1365</v>
      </c>
      <c r="D59" s="9" t="s">
        <v>937</v>
      </c>
      <c r="E59" s="200" t="s">
        <v>120</v>
      </c>
      <c r="F59" s="55">
        <v>2332</v>
      </c>
      <c r="G59" s="28">
        <v>453601.44</v>
      </c>
      <c r="H59" s="6">
        <v>45417</v>
      </c>
      <c r="I59" s="195">
        <v>0</v>
      </c>
      <c r="J59" s="28">
        <f t="shared" ref="J59:J66" si="4">+G59-I59</f>
        <v>453601.44</v>
      </c>
      <c r="K59" s="196" t="s">
        <v>746</v>
      </c>
    </row>
    <row r="60" spans="2:11" s="175" customFormat="1">
      <c r="B60" s="6">
        <v>45200</v>
      </c>
      <c r="C60" s="12" t="s">
        <v>962</v>
      </c>
      <c r="D60" s="9" t="s">
        <v>937</v>
      </c>
      <c r="E60" s="200" t="s">
        <v>120</v>
      </c>
      <c r="F60" s="55">
        <v>2332</v>
      </c>
      <c r="G60" s="28">
        <v>1260004</v>
      </c>
      <c r="H60" s="6">
        <v>45200</v>
      </c>
      <c r="I60" s="195">
        <v>0</v>
      </c>
      <c r="J60" s="28">
        <f t="shared" si="4"/>
        <v>1260004</v>
      </c>
      <c r="K60" s="196" t="str">
        <f t="shared" ref="K60:K66" si="5">IF(J60&gt;0,"ATRASADO","")</f>
        <v>ATRASADO</v>
      </c>
    </row>
    <row r="61" spans="2:11" s="154" customFormat="1">
      <c r="B61" s="6">
        <v>45231</v>
      </c>
      <c r="C61" s="12" t="s">
        <v>994</v>
      </c>
      <c r="D61" s="9" t="s">
        <v>937</v>
      </c>
      <c r="E61" s="200" t="s">
        <v>120</v>
      </c>
      <c r="F61" s="55">
        <v>2332</v>
      </c>
      <c r="G61" s="28">
        <v>2520008</v>
      </c>
      <c r="H61" s="6">
        <v>45231</v>
      </c>
      <c r="I61" s="195">
        <v>0</v>
      </c>
      <c r="J61" s="28">
        <f t="shared" si="4"/>
        <v>2520008</v>
      </c>
      <c r="K61" s="196" t="str">
        <f t="shared" si="5"/>
        <v>ATRASADO</v>
      </c>
    </row>
    <row r="62" spans="2:11" s="160" customFormat="1">
      <c r="B62" s="6" t="s">
        <v>993</v>
      </c>
      <c r="C62" s="12" t="s">
        <v>968</v>
      </c>
      <c r="D62" s="9" t="s">
        <v>937</v>
      </c>
      <c r="E62" s="200" t="s">
        <v>120</v>
      </c>
      <c r="F62" s="55">
        <v>2332</v>
      </c>
      <c r="G62" s="28">
        <v>1638005.2</v>
      </c>
      <c r="H62" s="6" t="s">
        <v>993</v>
      </c>
      <c r="I62" s="195">
        <v>0</v>
      </c>
      <c r="J62" s="28">
        <f t="shared" si="4"/>
        <v>1638005.2</v>
      </c>
      <c r="K62" s="196" t="str">
        <f t="shared" si="5"/>
        <v>ATRASADO</v>
      </c>
    </row>
    <row r="63" spans="2:11" s="165" customFormat="1">
      <c r="B63" s="6">
        <v>45293</v>
      </c>
      <c r="C63" s="12" t="s">
        <v>1043</v>
      </c>
      <c r="D63" s="9" t="s">
        <v>937</v>
      </c>
      <c r="E63" s="200" t="s">
        <v>120</v>
      </c>
      <c r="F63" s="55">
        <v>2332</v>
      </c>
      <c r="G63" s="28">
        <v>1260004</v>
      </c>
      <c r="H63" s="6">
        <v>45293</v>
      </c>
      <c r="I63" s="195">
        <v>0</v>
      </c>
      <c r="J63" s="28">
        <f t="shared" si="4"/>
        <v>1260004</v>
      </c>
      <c r="K63" s="196" t="str">
        <f t="shared" si="5"/>
        <v>ATRASADO</v>
      </c>
    </row>
    <row r="64" spans="2:11" s="165" customFormat="1">
      <c r="B64" s="6">
        <v>45293</v>
      </c>
      <c r="C64" s="12" t="s">
        <v>1044</v>
      </c>
      <c r="D64" s="9" t="s">
        <v>937</v>
      </c>
      <c r="E64" s="200" t="s">
        <v>120</v>
      </c>
      <c r="F64" s="55">
        <v>2332</v>
      </c>
      <c r="G64" s="28">
        <v>1512004.8</v>
      </c>
      <c r="H64" s="6">
        <v>45293</v>
      </c>
      <c r="I64" s="195">
        <v>0</v>
      </c>
      <c r="J64" s="28">
        <f t="shared" si="4"/>
        <v>1512004.8</v>
      </c>
      <c r="K64" s="196" t="str">
        <f t="shared" si="5"/>
        <v>ATRASADO</v>
      </c>
    </row>
    <row r="65" spans="2:11" s="165" customFormat="1">
      <c r="B65" s="6">
        <v>45296</v>
      </c>
      <c r="C65" s="12" t="s">
        <v>1045</v>
      </c>
      <c r="D65" s="9" t="s">
        <v>937</v>
      </c>
      <c r="E65" s="200" t="s">
        <v>120</v>
      </c>
      <c r="F65" s="55">
        <v>2332</v>
      </c>
      <c r="G65" s="28">
        <v>1159203.68</v>
      </c>
      <c r="H65" s="6">
        <v>45296</v>
      </c>
      <c r="I65" s="195">
        <v>0</v>
      </c>
      <c r="J65" s="28">
        <f t="shared" si="4"/>
        <v>1159203.68</v>
      </c>
      <c r="K65" s="196" t="str">
        <f t="shared" si="5"/>
        <v>ATRASADO</v>
      </c>
    </row>
    <row r="66" spans="2:11" s="165" customFormat="1">
      <c r="B66" s="6">
        <v>45302</v>
      </c>
      <c r="C66" s="12" t="s">
        <v>1059</v>
      </c>
      <c r="D66" s="9" t="s">
        <v>937</v>
      </c>
      <c r="E66" s="200" t="s">
        <v>120</v>
      </c>
      <c r="F66" s="55">
        <v>2332</v>
      </c>
      <c r="G66" s="28">
        <v>982803.12</v>
      </c>
      <c r="H66" s="6">
        <v>45302</v>
      </c>
      <c r="I66" s="195">
        <v>0</v>
      </c>
      <c r="J66" s="28">
        <f t="shared" si="4"/>
        <v>982803.12</v>
      </c>
      <c r="K66" s="196" t="str">
        <f t="shared" si="5"/>
        <v>ATRASADO</v>
      </c>
    </row>
    <row r="67" spans="2:11" s="132" customFormat="1">
      <c r="B67" s="6"/>
      <c r="C67" s="12"/>
      <c r="D67" s="178"/>
      <c r="E67" s="15"/>
      <c r="F67" s="55"/>
      <c r="G67" s="28"/>
      <c r="H67" s="6"/>
      <c r="I67" s="195"/>
      <c r="J67" s="195"/>
      <c r="K67" s="196"/>
    </row>
    <row r="68" spans="2:11" s="67" customFormat="1">
      <c r="B68" s="6">
        <v>42545</v>
      </c>
      <c r="C68" s="13">
        <v>1500000003</v>
      </c>
      <c r="D68" s="9" t="s">
        <v>113</v>
      </c>
      <c r="E68" s="15" t="s">
        <v>114</v>
      </c>
      <c r="F68" s="55">
        <v>2332</v>
      </c>
      <c r="G68" s="28">
        <v>169235.39</v>
      </c>
      <c r="H68" s="6">
        <v>42545</v>
      </c>
      <c r="I68" s="195">
        <f>IF(G68&gt;0,0,"")</f>
        <v>0</v>
      </c>
      <c r="J68" s="195">
        <f>IF(I68=0,G68,"")</f>
        <v>169235.39</v>
      </c>
      <c r="K68" s="196" t="str">
        <f>IF(J68&gt;0,"ATRASADO","")</f>
        <v>ATRASADO</v>
      </c>
    </row>
    <row r="69" spans="2:11">
      <c r="B69" s="6">
        <v>42545</v>
      </c>
      <c r="C69" s="13">
        <v>1500000004</v>
      </c>
      <c r="D69" s="9" t="s">
        <v>113</v>
      </c>
      <c r="E69" s="15" t="s">
        <v>114</v>
      </c>
      <c r="F69" s="55">
        <v>2332</v>
      </c>
      <c r="G69" s="28">
        <v>119551.7</v>
      </c>
      <c r="H69" s="6">
        <v>42545</v>
      </c>
      <c r="I69" s="195">
        <f>IF(G69&gt;0,0,"")</f>
        <v>0</v>
      </c>
      <c r="J69" s="195">
        <f>IF(I69=0,G69,"")</f>
        <v>119551.7</v>
      </c>
      <c r="K69" s="196" t="str">
        <f>IF(J69&gt;0,"ATRASADO","")</f>
        <v>ATRASADO</v>
      </c>
    </row>
    <row r="70" spans="2:11" s="186" customFormat="1">
      <c r="B70" s="6"/>
      <c r="C70" s="13"/>
      <c r="D70" s="9"/>
      <c r="E70" s="15"/>
      <c r="F70" s="55"/>
      <c r="G70" s="28"/>
      <c r="H70" s="6"/>
      <c r="I70" s="195"/>
      <c r="J70" s="195"/>
      <c r="K70" s="196"/>
    </row>
    <row r="71" spans="2:11" s="186" customFormat="1">
      <c r="B71" s="6">
        <v>45505</v>
      </c>
      <c r="C71" s="13" t="s">
        <v>733</v>
      </c>
      <c r="D71" s="9" t="s">
        <v>1592</v>
      </c>
      <c r="E71" s="15" t="s">
        <v>540</v>
      </c>
      <c r="F71" s="55">
        <v>2221</v>
      </c>
      <c r="G71" s="28">
        <v>29500</v>
      </c>
      <c r="H71" s="6">
        <v>45505</v>
      </c>
      <c r="I71" s="195">
        <f>IF(G71&gt;0,0,"")</f>
        <v>0</v>
      </c>
      <c r="J71" s="195">
        <f>IF(I71=0,G71,"")</f>
        <v>29500</v>
      </c>
      <c r="K71" s="196" t="s">
        <v>746</v>
      </c>
    </row>
    <row r="72" spans="2:11" s="186" customFormat="1">
      <c r="B72" s="6">
        <v>45505</v>
      </c>
      <c r="C72" s="13" t="s">
        <v>924</v>
      </c>
      <c r="D72" s="9" t="s">
        <v>1592</v>
      </c>
      <c r="E72" s="15" t="s">
        <v>540</v>
      </c>
      <c r="F72" s="55">
        <v>2221</v>
      </c>
      <c r="G72" s="28">
        <v>29500</v>
      </c>
      <c r="H72" s="6">
        <v>45505</v>
      </c>
      <c r="I72" s="195">
        <f>IF(G72&gt;0,0,"")</f>
        <v>0</v>
      </c>
      <c r="J72" s="195">
        <f>IF(I72=0,G72,"")</f>
        <v>29500</v>
      </c>
      <c r="K72" s="196" t="s">
        <v>746</v>
      </c>
    </row>
    <row r="73" spans="2:11" s="186" customFormat="1">
      <c r="B73" s="6">
        <v>45505</v>
      </c>
      <c r="C73" s="13" t="s">
        <v>737</v>
      </c>
      <c r="D73" s="9" t="s">
        <v>1592</v>
      </c>
      <c r="E73" s="15" t="s">
        <v>540</v>
      </c>
      <c r="F73" s="55">
        <v>2221</v>
      </c>
      <c r="G73" s="28">
        <v>29500</v>
      </c>
      <c r="H73" s="6">
        <v>45505</v>
      </c>
      <c r="I73" s="195">
        <f>IF(G73&gt;0,0,"")</f>
        <v>0</v>
      </c>
      <c r="J73" s="195">
        <f>IF(I73=0,G73,"")</f>
        <v>29500</v>
      </c>
      <c r="K73" s="196" t="s">
        <v>746</v>
      </c>
    </row>
    <row r="74" spans="2:11" s="186" customFormat="1">
      <c r="B74" s="6">
        <v>45505</v>
      </c>
      <c r="C74" s="13" t="s">
        <v>1597</v>
      </c>
      <c r="D74" s="9" t="s">
        <v>1592</v>
      </c>
      <c r="E74" s="15" t="s">
        <v>540</v>
      </c>
      <c r="F74" s="55">
        <v>2221</v>
      </c>
      <c r="G74" s="28">
        <v>29500</v>
      </c>
      <c r="H74" s="6">
        <v>45505</v>
      </c>
      <c r="I74" s="195">
        <f>IF(G74&gt;0,0,"")</f>
        <v>0</v>
      </c>
      <c r="J74" s="195">
        <f>IF(I74=0,G74,"")</f>
        <v>29500</v>
      </c>
      <c r="K74" s="196" t="s">
        <v>746</v>
      </c>
    </row>
    <row r="75" spans="2:11" s="186" customFormat="1">
      <c r="B75" s="6">
        <v>45505</v>
      </c>
      <c r="C75" s="13" t="s">
        <v>1523</v>
      </c>
      <c r="D75" s="9" t="s">
        <v>1592</v>
      </c>
      <c r="E75" s="15" t="s">
        <v>540</v>
      </c>
      <c r="F75" s="55">
        <v>2221</v>
      </c>
      <c r="G75" s="28">
        <v>29500</v>
      </c>
      <c r="H75" s="6">
        <v>45505</v>
      </c>
      <c r="I75" s="195">
        <f>IF(G75&gt;0,0,"")</f>
        <v>0</v>
      </c>
      <c r="J75" s="195">
        <f>IF(I75=0,G75,"")</f>
        <v>29500</v>
      </c>
      <c r="K75" s="196" t="s">
        <v>746</v>
      </c>
    </row>
    <row r="76" spans="2:11" s="130" customFormat="1">
      <c r="B76" s="6"/>
      <c r="C76" s="13"/>
      <c r="D76" s="9"/>
      <c r="E76" s="15"/>
      <c r="F76" s="55"/>
      <c r="G76" s="28"/>
      <c r="H76" s="6"/>
      <c r="I76" s="195"/>
      <c r="J76" s="195"/>
      <c r="K76" s="196"/>
    </row>
    <row r="77" spans="2:11" s="168" customFormat="1">
      <c r="B77" s="6">
        <v>45323</v>
      </c>
      <c r="C77" s="13" t="s">
        <v>1149</v>
      </c>
      <c r="D77" s="9" t="s">
        <v>787</v>
      </c>
      <c r="E77" s="15" t="s">
        <v>648</v>
      </c>
      <c r="F77" s="55">
        <v>2286</v>
      </c>
      <c r="G77" s="28">
        <v>52008.5</v>
      </c>
      <c r="H77" s="6">
        <v>44986</v>
      </c>
      <c r="I77" s="195">
        <f t="shared" ref="I77:I87" si="6">IF(G77&gt;0,0,"")</f>
        <v>0</v>
      </c>
      <c r="J77" s="195">
        <f t="shared" ref="J77:J87" si="7">IF(I77=0,G77,"")</f>
        <v>52008.5</v>
      </c>
      <c r="K77" s="196" t="str">
        <f>IF(J77&gt;0,"ATRASADO","")</f>
        <v>ATRASADO</v>
      </c>
    </row>
    <row r="78" spans="2:11" s="168" customFormat="1">
      <c r="B78" s="6">
        <v>45323</v>
      </c>
      <c r="C78" s="13" t="s">
        <v>1063</v>
      </c>
      <c r="D78" s="9" t="s">
        <v>787</v>
      </c>
      <c r="E78" s="15" t="s">
        <v>648</v>
      </c>
      <c r="F78" s="55">
        <v>2286</v>
      </c>
      <c r="G78" s="28">
        <v>39736.5</v>
      </c>
      <c r="H78" s="6">
        <v>44986</v>
      </c>
      <c r="I78" s="195">
        <f t="shared" si="6"/>
        <v>0</v>
      </c>
      <c r="J78" s="195">
        <f t="shared" si="7"/>
        <v>39736.5</v>
      </c>
      <c r="K78" s="196" t="str">
        <f>IF(J78&gt;0,"ATRASADO","")</f>
        <v>ATRASADO</v>
      </c>
    </row>
    <row r="79" spans="2:11" s="168" customFormat="1">
      <c r="B79" s="6">
        <v>45352</v>
      </c>
      <c r="C79" s="13" t="s">
        <v>1170</v>
      </c>
      <c r="D79" s="9" t="s">
        <v>787</v>
      </c>
      <c r="E79" s="15" t="s">
        <v>648</v>
      </c>
      <c r="F79" s="55">
        <v>2286</v>
      </c>
      <c r="G79" s="28">
        <v>60876.2</v>
      </c>
      <c r="H79" s="6">
        <v>45383</v>
      </c>
      <c r="I79" s="195">
        <f t="shared" si="6"/>
        <v>0</v>
      </c>
      <c r="J79" s="195">
        <f t="shared" si="7"/>
        <v>60876.2</v>
      </c>
      <c r="K79" s="196" t="str">
        <f>IF(J79&gt;0,"ATRASADO","")</f>
        <v>ATRASADO</v>
      </c>
    </row>
    <row r="80" spans="2:11" s="186" customFormat="1">
      <c r="B80" s="6">
        <v>45505</v>
      </c>
      <c r="C80" s="13" t="s">
        <v>1598</v>
      </c>
      <c r="D80" s="9" t="s">
        <v>787</v>
      </c>
      <c r="E80" s="15" t="s">
        <v>648</v>
      </c>
      <c r="F80" s="55">
        <v>2286</v>
      </c>
      <c r="G80" s="28">
        <v>40627.4</v>
      </c>
      <c r="H80" s="6">
        <v>45505</v>
      </c>
      <c r="I80" s="195">
        <f t="shared" si="6"/>
        <v>0</v>
      </c>
      <c r="J80" s="195">
        <f t="shared" si="7"/>
        <v>40627.4</v>
      </c>
      <c r="K80" s="196" t="s">
        <v>746</v>
      </c>
    </row>
    <row r="81" spans="2:11" s="105" customFormat="1">
      <c r="B81" s="6"/>
      <c r="C81" s="13"/>
      <c r="D81" s="9"/>
      <c r="E81" s="15"/>
      <c r="F81" s="55"/>
      <c r="G81" s="28"/>
      <c r="H81" s="6"/>
      <c r="I81" s="195" t="str">
        <f t="shared" si="6"/>
        <v/>
      </c>
      <c r="J81" s="195" t="str">
        <f t="shared" si="7"/>
        <v/>
      </c>
      <c r="K81" s="196"/>
    </row>
    <row r="82" spans="2:11" s="78" customFormat="1">
      <c r="B82" s="6">
        <v>43470</v>
      </c>
      <c r="C82" s="13" t="s">
        <v>637</v>
      </c>
      <c r="D82" s="9" t="s">
        <v>633</v>
      </c>
      <c r="E82" s="15" t="s">
        <v>556</v>
      </c>
      <c r="F82" s="55">
        <v>2213</v>
      </c>
      <c r="G82" s="28">
        <v>16972.2</v>
      </c>
      <c r="H82" s="6">
        <v>43470</v>
      </c>
      <c r="I82" s="195">
        <f t="shared" si="6"/>
        <v>0</v>
      </c>
      <c r="J82" s="195">
        <f t="shared" si="7"/>
        <v>16972.2</v>
      </c>
      <c r="K82" s="196" t="str">
        <f>IF(J82&gt;0,"ATRASADO","")</f>
        <v>ATRASADO</v>
      </c>
    </row>
    <row r="83" spans="2:11" s="78" customFormat="1">
      <c r="B83" s="6">
        <v>43501</v>
      </c>
      <c r="C83" s="13" t="s">
        <v>635</v>
      </c>
      <c r="D83" s="9" t="s">
        <v>633</v>
      </c>
      <c r="E83" s="15" t="s">
        <v>556</v>
      </c>
      <c r="F83" s="55">
        <v>2213</v>
      </c>
      <c r="G83" s="28">
        <v>5945.08</v>
      </c>
      <c r="H83" s="6">
        <v>43501</v>
      </c>
      <c r="I83" s="195">
        <f t="shared" si="6"/>
        <v>0</v>
      </c>
      <c r="J83" s="195">
        <f t="shared" si="7"/>
        <v>5945.08</v>
      </c>
      <c r="K83" s="196" t="str">
        <f>IF(J83&gt;0,"ATRASADO","")</f>
        <v>ATRASADO</v>
      </c>
    </row>
    <row r="84" spans="2:11" s="78" customFormat="1">
      <c r="B84" s="6">
        <v>43529</v>
      </c>
      <c r="C84" s="13" t="s">
        <v>636</v>
      </c>
      <c r="D84" s="9" t="s">
        <v>633</v>
      </c>
      <c r="E84" s="15" t="s">
        <v>556</v>
      </c>
      <c r="F84" s="55">
        <v>2213</v>
      </c>
      <c r="G84" s="28">
        <v>6224.29</v>
      </c>
      <c r="H84" s="6">
        <v>43529</v>
      </c>
      <c r="I84" s="195">
        <f t="shared" si="6"/>
        <v>0</v>
      </c>
      <c r="J84" s="195">
        <f t="shared" si="7"/>
        <v>6224.29</v>
      </c>
      <c r="K84" s="196" t="str">
        <f>IF(J84&gt;0,"ATRASADO","")</f>
        <v>ATRASADO</v>
      </c>
    </row>
    <row r="85" spans="2:11" s="80" customFormat="1">
      <c r="B85" s="6">
        <v>43560</v>
      </c>
      <c r="C85" s="13" t="s">
        <v>634</v>
      </c>
      <c r="D85" s="9" t="s">
        <v>633</v>
      </c>
      <c r="E85" s="15" t="s">
        <v>556</v>
      </c>
      <c r="F85" s="55">
        <v>2213</v>
      </c>
      <c r="G85" s="28">
        <v>6001.8</v>
      </c>
      <c r="H85" s="6">
        <v>43560</v>
      </c>
      <c r="I85" s="195">
        <f t="shared" si="6"/>
        <v>0</v>
      </c>
      <c r="J85" s="195">
        <f t="shared" si="7"/>
        <v>6001.8</v>
      </c>
      <c r="K85" s="196" t="str">
        <f>IF(J85&gt;0,"ATRASADO","")</f>
        <v>ATRASADO</v>
      </c>
    </row>
    <row r="86" spans="2:11" s="78" customFormat="1">
      <c r="B86" s="6"/>
      <c r="C86" s="13"/>
      <c r="D86" s="9"/>
      <c r="E86" s="15"/>
      <c r="F86" s="55"/>
      <c r="G86" s="28"/>
      <c r="H86" s="6"/>
      <c r="I86" s="195" t="str">
        <f t="shared" si="6"/>
        <v/>
      </c>
      <c r="J86" s="195" t="str">
        <f t="shared" si="7"/>
        <v/>
      </c>
      <c r="K86" s="196"/>
    </row>
    <row r="87" spans="2:11">
      <c r="B87" s="6">
        <v>43838</v>
      </c>
      <c r="C87" s="13" t="s">
        <v>679</v>
      </c>
      <c r="D87" s="9" t="s">
        <v>451</v>
      </c>
      <c r="E87" s="15" t="s">
        <v>540</v>
      </c>
      <c r="F87" s="55">
        <v>2221</v>
      </c>
      <c r="G87" s="28">
        <v>23600</v>
      </c>
      <c r="H87" s="6">
        <v>43838</v>
      </c>
      <c r="I87" s="195">
        <f t="shared" si="6"/>
        <v>0</v>
      </c>
      <c r="J87" s="195">
        <f t="shared" si="7"/>
        <v>23600</v>
      </c>
      <c r="K87" s="196" t="str">
        <f>IF(J87&gt;0,"ATRASADO","")</f>
        <v>ATRASADO</v>
      </c>
    </row>
    <row r="88" spans="2:11" s="132" customFormat="1">
      <c r="B88" s="6"/>
      <c r="C88" s="13"/>
      <c r="D88" s="9"/>
      <c r="E88" s="15"/>
      <c r="F88" s="55"/>
      <c r="G88" s="28"/>
      <c r="H88" s="6"/>
      <c r="I88" s="195"/>
      <c r="J88" s="195"/>
      <c r="K88" s="196"/>
    </row>
    <row r="89" spans="2:11" s="143" customFormat="1">
      <c r="B89" s="6" t="s">
        <v>890</v>
      </c>
      <c r="C89" s="13" t="s">
        <v>911</v>
      </c>
      <c r="D89" s="9" t="s">
        <v>799</v>
      </c>
      <c r="E89" s="15" t="s">
        <v>536</v>
      </c>
      <c r="F89" s="55">
        <v>2311</v>
      </c>
      <c r="G89" s="28">
        <v>227600</v>
      </c>
      <c r="H89" s="6" t="s">
        <v>890</v>
      </c>
      <c r="I89" s="195">
        <f>IF(G89&gt;0,0,"")</f>
        <v>0</v>
      </c>
      <c r="J89" s="195">
        <f>IF(I89=0,G89,"")</f>
        <v>227600</v>
      </c>
      <c r="K89" s="196" t="str">
        <f>IF(J89&gt;0,"ATRASADO","")</f>
        <v>ATRASADO</v>
      </c>
    </row>
    <row r="90" spans="2:11" s="150" customFormat="1">
      <c r="B90" s="6">
        <v>45170</v>
      </c>
      <c r="C90" s="13" t="s">
        <v>940</v>
      </c>
      <c r="D90" s="9" t="s">
        <v>799</v>
      </c>
      <c r="E90" s="15" t="s">
        <v>536</v>
      </c>
      <c r="F90" s="55">
        <v>2311</v>
      </c>
      <c r="G90" s="28">
        <v>163564.74</v>
      </c>
      <c r="H90" s="6">
        <v>45170</v>
      </c>
      <c r="I90" s="195">
        <f>IF(G90&gt;0,0,"")</f>
        <v>0</v>
      </c>
      <c r="J90" s="195">
        <f>IF(I90=0,G90,"")</f>
        <v>163564.74</v>
      </c>
      <c r="K90" s="196" t="str">
        <f>IF(J90&gt;0,"ATRASADO","")</f>
        <v>ATRASADO</v>
      </c>
    </row>
    <row r="91" spans="2:11" s="160" customFormat="1">
      <c r="B91" s="6" t="s">
        <v>995</v>
      </c>
      <c r="C91" s="13" t="s">
        <v>996</v>
      </c>
      <c r="D91" s="9" t="s">
        <v>799</v>
      </c>
      <c r="E91" s="200" t="s">
        <v>929</v>
      </c>
      <c r="F91" s="55">
        <v>2391</v>
      </c>
      <c r="G91" s="28">
        <v>669324.31999999995</v>
      </c>
      <c r="H91" s="6" t="s">
        <v>995</v>
      </c>
      <c r="I91" s="195">
        <f>IF(G91&gt;0,0,"")</f>
        <v>0</v>
      </c>
      <c r="J91" s="195">
        <f>IF(I91=0,G91,"")</f>
        <v>669324.31999999995</v>
      </c>
      <c r="K91" s="196" t="str">
        <f>IF(J91&gt;0,"ATRASADO","")</f>
        <v>ATRASADO</v>
      </c>
    </row>
    <row r="92" spans="2:11" s="177" customFormat="1">
      <c r="B92" s="6">
        <v>45444</v>
      </c>
      <c r="C92" s="13" t="s">
        <v>1427</v>
      </c>
      <c r="D92" s="9" t="s">
        <v>799</v>
      </c>
      <c r="E92" s="200" t="s">
        <v>1428</v>
      </c>
      <c r="F92" s="55">
        <v>2263</v>
      </c>
      <c r="G92" s="28">
        <v>813918</v>
      </c>
      <c r="H92" s="6">
        <v>45444</v>
      </c>
      <c r="I92" s="195">
        <f>IF(G92&gt;0,0,"")</f>
        <v>0</v>
      </c>
      <c r="J92" s="195">
        <f>IF(I92=0,G92,"")</f>
        <v>813918</v>
      </c>
      <c r="K92" s="196" t="s">
        <v>746</v>
      </c>
    </row>
    <row r="93" spans="2:11" s="114" customFormat="1">
      <c r="B93" s="6"/>
      <c r="C93" s="13"/>
      <c r="D93" s="9"/>
      <c r="E93" s="15"/>
      <c r="F93" s="55"/>
      <c r="G93" s="28"/>
      <c r="H93" s="6"/>
      <c r="I93" s="195"/>
      <c r="J93" s="195"/>
      <c r="K93" s="196"/>
    </row>
    <row r="94" spans="2:11" s="114" customFormat="1">
      <c r="B94" s="6">
        <v>44652</v>
      </c>
      <c r="C94" s="13" t="s">
        <v>758</v>
      </c>
      <c r="D94" s="178" t="s">
        <v>757</v>
      </c>
      <c r="E94" s="15" t="s">
        <v>540</v>
      </c>
      <c r="F94" s="55">
        <v>2221</v>
      </c>
      <c r="G94" s="28">
        <v>59000</v>
      </c>
      <c r="H94" s="6">
        <v>44652</v>
      </c>
      <c r="I94" s="195">
        <f t="shared" ref="I94:I100" si="8">IF(G94&gt;0,0,"")</f>
        <v>0</v>
      </c>
      <c r="J94" s="195">
        <f t="shared" ref="J94:J100" si="9">IF(I94=0,G94,"")</f>
        <v>59000</v>
      </c>
      <c r="K94" s="196" t="str">
        <f>IF(J94&gt;0,"ATRASADO","")</f>
        <v>ATRASADO</v>
      </c>
    </row>
    <row r="95" spans="2:11" s="179" customFormat="1">
      <c r="B95" s="6">
        <v>45474</v>
      </c>
      <c r="C95" s="13" t="s">
        <v>1478</v>
      </c>
      <c r="D95" s="178" t="s">
        <v>757</v>
      </c>
      <c r="E95" s="15" t="s">
        <v>540</v>
      </c>
      <c r="F95" s="55">
        <v>2221</v>
      </c>
      <c r="G95" s="28">
        <v>59000</v>
      </c>
      <c r="H95" s="6">
        <v>45474</v>
      </c>
      <c r="I95" s="195">
        <f t="shared" si="8"/>
        <v>0</v>
      </c>
      <c r="J95" s="195">
        <f t="shared" si="9"/>
        <v>59000</v>
      </c>
      <c r="K95" s="196" t="str">
        <f>IF(J95&gt;0,"ATRASADO","")</f>
        <v>ATRASADO</v>
      </c>
    </row>
    <row r="96" spans="2:11" s="179" customFormat="1">
      <c r="B96" s="6">
        <v>45474</v>
      </c>
      <c r="C96" s="13" t="s">
        <v>947</v>
      </c>
      <c r="D96" s="178" t="s">
        <v>757</v>
      </c>
      <c r="E96" s="15" t="s">
        <v>540</v>
      </c>
      <c r="F96" s="55">
        <v>2221</v>
      </c>
      <c r="G96" s="28">
        <v>59000</v>
      </c>
      <c r="H96" s="6">
        <v>45474</v>
      </c>
      <c r="I96" s="195">
        <f t="shared" si="8"/>
        <v>0</v>
      </c>
      <c r="J96" s="195">
        <f t="shared" si="9"/>
        <v>59000</v>
      </c>
      <c r="K96" s="196" t="str">
        <f>IF(J96&gt;0,"ATRASADO","")</f>
        <v>ATRASADO</v>
      </c>
    </row>
    <row r="97" spans="2:11" s="179" customFormat="1">
      <c r="B97" s="6">
        <v>45474</v>
      </c>
      <c r="C97" s="13" t="s">
        <v>1479</v>
      </c>
      <c r="D97" s="178" t="s">
        <v>757</v>
      </c>
      <c r="E97" s="15" t="s">
        <v>540</v>
      </c>
      <c r="F97" s="55">
        <v>2221</v>
      </c>
      <c r="G97" s="28">
        <v>59000</v>
      </c>
      <c r="H97" s="6">
        <v>45474</v>
      </c>
      <c r="I97" s="195">
        <f t="shared" si="8"/>
        <v>0</v>
      </c>
      <c r="J97" s="195">
        <f t="shared" si="9"/>
        <v>59000</v>
      </c>
      <c r="K97" s="196" t="str">
        <f>IF(J97&gt;0,"ATRASADO","")</f>
        <v>ATRASADO</v>
      </c>
    </row>
    <row r="98" spans="2:11" s="186" customFormat="1">
      <c r="B98" s="6">
        <v>45536</v>
      </c>
      <c r="C98" s="13" t="s">
        <v>1400</v>
      </c>
      <c r="D98" s="178" t="s">
        <v>757</v>
      </c>
      <c r="E98" s="15" t="s">
        <v>540</v>
      </c>
      <c r="F98" s="55">
        <v>2221</v>
      </c>
      <c r="G98" s="28">
        <v>59000</v>
      </c>
      <c r="H98" s="6">
        <v>45536</v>
      </c>
      <c r="I98" s="195">
        <f t="shared" si="8"/>
        <v>0</v>
      </c>
      <c r="J98" s="195">
        <f t="shared" si="9"/>
        <v>59000</v>
      </c>
      <c r="K98" s="196" t="s">
        <v>746</v>
      </c>
    </row>
    <row r="99" spans="2:11" s="186" customFormat="1">
      <c r="B99" s="6">
        <v>45536</v>
      </c>
      <c r="C99" s="13" t="s">
        <v>1171</v>
      </c>
      <c r="D99" s="178" t="s">
        <v>757</v>
      </c>
      <c r="E99" s="15" t="s">
        <v>540</v>
      </c>
      <c r="F99" s="55">
        <v>2221</v>
      </c>
      <c r="G99" s="28">
        <v>59000</v>
      </c>
      <c r="H99" s="6">
        <v>45536</v>
      </c>
      <c r="I99" s="195">
        <f t="shared" si="8"/>
        <v>0</v>
      </c>
      <c r="J99" s="195">
        <f t="shared" si="9"/>
        <v>59000</v>
      </c>
      <c r="K99" s="196" t="s">
        <v>746</v>
      </c>
    </row>
    <row r="100" spans="2:11" s="186" customFormat="1">
      <c r="B100" s="6">
        <v>45536</v>
      </c>
      <c r="C100" s="13" t="s">
        <v>1607</v>
      </c>
      <c r="D100" s="178" t="s">
        <v>757</v>
      </c>
      <c r="E100" s="15" t="s">
        <v>540</v>
      </c>
      <c r="F100" s="55">
        <v>2221</v>
      </c>
      <c r="G100" s="28">
        <v>59000</v>
      </c>
      <c r="H100" s="6">
        <v>45536</v>
      </c>
      <c r="I100" s="195">
        <f t="shared" si="8"/>
        <v>0</v>
      </c>
      <c r="J100" s="195">
        <f t="shared" si="9"/>
        <v>59000</v>
      </c>
      <c r="K100" s="196" t="s">
        <v>746</v>
      </c>
    </row>
    <row r="101" spans="2:11" s="161" customFormat="1">
      <c r="B101" s="6"/>
      <c r="C101" s="13"/>
      <c r="D101" s="178"/>
      <c r="E101" s="15"/>
      <c r="F101" s="55"/>
      <c r="G101" s="28"/>
      <c r="H101" s="6"/>
      <c r="I101" s="195"/>
      <c r="J101" s="195"/>
      <c r="K101" s="196"/>
    </row>
    <row r="102" spans="2:11" s="161" customFormat="1">
      <c r="B102" s="6">
        <v>45261</v>
      </c>
      <c r="C102" s="13" t="s">
        <v>1033</v>
      </c>
      <c r="D102" s="178" t="s">
        <v>1026</v>
      </c>
      <c r="E102" s="15" t="s">
        <v>540</v>
      </c>
      <c r="F102" s="55">
        <v>2221</v>
      </c>
      <c r="G102" s="28">
        <v>29500</v>
      </c>
      <c r="H102" s="6">
        <v>45261</v>
      </c>
      <c r="I102" s="195">
        <f>IF(G102&gt;0,0,"")</f>
        <v>0</v>
      </c>
      <c r="J102" s="195">
        <f>IF(I102=0,G102,"")</f>
        <v>29500</v>
      </c>
      <c r="K102" s="196" t="str">
        <f>IF(J102&gt;0,"ATRASADO","")</f>
        <v>ATRASADO</v>
      </c>
    </row>
    <row r="103" spans="2:11" s="172" customFormat="1">
      <c r="B103" s="6">
        <v>45383</v>
      </c>
      <c r="C103" s="13" t="s">
        <v>801</v>
      </c>
      <c r="D103" s="178" t="s">
        <v>1026</v>
      </c>
      <c r="E103" s="15" t="s">
        <v>540</v>
      </c>
      <c r="F103" s="55">
        <v>2221</v>
      </c>
      <c r="G103" s="28">
        <v>29500</v>
      </c>
      <c r="H103" s="6">
        <v>45383</v>
      </c>
      <c r="I103" s="195">
        <f>IF(G103&gt;0,0,"")</f>
        <v>0</v>
      </c>
      <c r="J103" s="195">
        <f>IF(I103=0,G103,"")</f>
        <v>29500</v>
      </c>
      <c r="K103" s="196" t="s">
        <v>746</v>
      </c>
    </row>
    <row r="104" spans="2:11" s="172" customFormat="1">
      <c r="B104" s="6">
        <v>45383</v>
      </c>
      <c r="C104" s="13" t="s">
        <v>1266</v>
      </c>
      <c r="D104" s="178" t="s">
        <v>1026</v>
      </c>
      <c r="E104" s="15" t="s">
        <v>540</v>
      </c>
      <c r="F104" s="55">
        <v>2221</v>
      </c>
      <c r="G104" s="28">
        <v>29500</v>
      </c>
      <c r="H104" s="6">
        <v>45383</v>
      </c>
      <c r="I104" s="195">
        <f>IF(G104&gt;0,0,"")</f>
        <v>0</v>
      </c>
      <c r="J104" s="195">
        <f>IF(I104=0,G104,"")</f>
        <v>29500</v>
      </c>
      <c r="K104" s="196" t="s">
        <v>746</v>
      </c>
    </row>
    <row r="105" spans="2:11" s="165" customFormat="1">
      <c r="B105" s="6"/>
      <c r="C105" s="13"/>
      <c r="D105" s="178"/>
      <c r="E105" s="15"/>
      <c r="F105" s="55"/>
      <c r="G105" s="28"/>
      <c r="H105" s="6"/>
      <c r="I105" s="195"/>
      <c r="J105" s="195"/>
      <c r="K105" s="196"/>
    </row>
    <row r="106" spans="2:11" s="165" customFormat="1">
      <c r="B106" s="6">
        <v>45293</v>
      </c>
      <c r="C106" s="13" t="s">
        <v>1003</v>
      </c>
      <c r="D106" s="178" t="s">
        <v>1094</v>
      </c>
      <c r="E106" s="15" t="s">
        <v>1099</v>
      </c>
      <c r="F106" s="55">
        <v>2611</v>
      </c>
      <c r="G106" s="28">
        <v>1177640</v>
      </c>
      <c r="H106" s="6">
        <v>45293</v>
      </c>
      <c r="I106" s="195">
        <f>IF(G106&gt;0,0,"")</f>
        <v>0</v>
      </c>
      <c r="J106" s="195">
        <f>IF(I106=0,G106,"")</f>
        <v>1177640</v>
      </c>
      <c r="K106" s="196" t="str">
        <f>IF(J106&gt;0,"ATRASADO","")</f>
        <v>ATRASADO</v>
      </c>
    </row>
    <row r="107" spans="2:11" s="179" customFormat="1">
      <c r="B107" s="6">
        <v>45483</v>
      </c>
      <c r="C107" s="13" t="s">
        <v>1334</v>
      </c>
      <c r="D107" s="178" t="s">
        <v>1094</v>
      </c>
      <c r="E107" s="15" t="s">
        <v>120</v>
      </c>
      <c r="F107" s="55">
        <v>2355</v>
      </c>
      <c r="G107" s="28">
        <v>233640</v>
      </c>
      <c r="H107" s="6">
        <v>45483</v>
      </c>
      <c r="I107" s="195">
        <f>IF(G107&gt;0,0,"")</f>
        <v>0</v>
      </c>
      <c r="J107" s="195">
        <f>IF(I107=0,G107,"")</f>
        <v>233640</v>
      </c>
      <c r="K107" s="196" t="s">
        <v>746</v>
      </c>
    </row>
    <row r="108" spans="2:11" s="144" customFormat="1">
      <c r="B108" s="6"/>
      <c r="C108" s="13"/>
      <c r="D108" s="178"/>
      <c r="E108" s="15"/>
      <c r="F108" s="55"/>
      <c r="G108" s="28"/>
      <c r="H108" s="6"/>
      <c r="I108" s="195"/>
      <c r="J108" s="195"/>
      <c r="K108" s="196"/>
    </row>
    <row r="109" spans="2:11" s="78" customFormat="1">
      <c r="B109" s="7">
        <v>41470</v>
      </c>
      <c r="C109" s="12">
        <v>1500000048</v>
      </c>
      <c r="D109" s="9" t="s">
        <v>643</v>
      </c>
      <c r="E109" s="15" t="s">
        <v>644</v>
      </c>
      <c r="F109" s="55">
        <v>2311</v>
      </c>
      <c r="G109" s="28">
        <v>213626</v>
      </c>
      <c r="H109" s="7">
        <v>41470</v>
      </c>
      <c r="I109" s="195">
        <f>IF(G109&gt;0,0,"")</f>
        <v>0</v>
      </c>
      <c r="J109" s="195">
        <f>IF(I109=0,G109,"")</f>
        <v>213626</v>
      </c>
      <c r="K109" s="196" t="str">
        <f>IF(J109&gt;0,"ATRASADO","")</f>
        <v>ATRASADO</v>
      </c>
    </row>
    <row r="110" spans="2:11" s="169" customFormat="1">
      <c r="B110" s="7"/>
      <c r="C110" s="12"/>
      <c r="D110" s="9"/>
      <c r="E110" s="15"/>
      <c r="F110" s="55"/>
      <c r="G110" s="28"/>
      <c r="H110" s="7"/>
      <c r="I110" s="195"/>
      <c r="J110" s="195"/>
      <c r="K110" s="196"/>
    </row>
    <row r="111" spans="2:11" s="169" customFormat="1">
      <c r="B111" s="7">
        <v>45360</v>
      </c>
      <c r="C111" s="12" t="s">
        <v>1214</v>
      </c>
      <c r="D111" s="9" t="s">
        <v>1200</v>
      </c>
      <c r="E111" s="15" t="s">
        <v>536</v>
      </c>
      <c r="F111" s="55">
        <v>2311</v>
      </c>
      <c r="G111" s="28">
        <v>4636935</v>
      </c>
      <c r="H111" s="7">
        <v>45390</v>
      </c>
      <c r="I111" s="195">
        <v>0</v>
      </c>
      <c r="J111" s="195">
        <f>+G111-I111</f>
        <v>4636935</v>
      </c>
      <c r="K111" s="196" t="s">
        <v>746</v>
      </c>
    </row>
    <row r="112" spans="2:11" s="121" customFormat="1">
      <c r="B112" s="6"/>
      <c r="C112" s="21"/>
      <c r="D112" s="9"/>
      <c r="E112" s="15"/>
      <c r="F112" s="55"/>
      <c r="G112" s="28"/>
      <c r="H112" s="6"/>
      <c r="I112" s="195"/>
      <c r="J112" s="195"/>
      <c r="K112" s="196"/>
    </row>
    <row r="113" spans="2:11" s="169" customFormat="1">
      <c r="B113" s="6" t="s">
        <v>1227</v>
      </c>
      <c r="C113" s="21" t="s">
        <v>1256</v>
      </c>
      <c r="D113" s="9" t="s">
        <v>806</v>
      </c>
      <c r="E113" s="15" t="s">
        <v>1251</v>
      </c>
      <c r="F113" s="55">
        <v>2111</v>
      </c>
      <c r="G113" s="201">
        <v>251800</v>
      </c>
      <c r="H113" s="6">
        <v>45392</v>
      </c>
      <c r="I113" s="195">
        <f>IF(G113&gt;0,0,"")</f>
        <v>0</v>
      </c>
      <c r="J113" s="195">
        <f>IF(I113=0,G113,"")</f>
        <v>251800</v>
      </c>
      <c r="K113" s="196" t="str">
        <f>IF(J113&gt;0,"ATRASADO","")</f>
        <v>ATRASADO</v>
      </c>
    </row>
    <row r="114" spans="2:11" s="175" customFormat="1">
      <c r="B114" s="6" t="s">
        <v>1216</v>
      </c>
      <c r="C114" s="21" t="s">
        <v>1332</v>
      </c>
      <c r="D114" s="9" t="s">
        <v>806</v>
      </c>
      <c r="E114" s="15" t="s">
        <v>1328</v>
      </c>
      <c r="F114" s="55">
        <v>2111</v>
      </c>
      <c r="G114" s="201">
        <v>252200</v>
      </c>
      <c r="H114" s="6">
        <v>45422</v>
      </c>
      <c r="I114" s="195">
        <f>IF(G114&gt;0,0,"")</f>
        <v>0</v>
      </c>
      <c r="J114" s="195">
        <f>IF(I114=0,G114,"")</f>
        <v>252200</v>
      </c>
      <c r="K114" s="196" t="str">
        <f>IF(J114&gt;0,"ATRASADO","")</f>
        <v>ATRASADO</v>
      </c>
    </row>
    <row r="115" spans="2:11" s="188" customFormat="1">
      <c r="B115" s="6" t="s">
        <v>1720</v>
      </c>
      <c r="C115" s="21" t="s">
        <v>1733</v>
      </c>
      <c r="D115" s="9" t="s">
        <v>806</v>
      </c>
      <c r="E115" s="15" t="s">
        <v>1722</v>
      </c>
      <c r="F115" s="55">
        <v>2111</v>
      </c>
      <c r="G115" s="201">
        <v>75400</v>
      </c>
      <c r="H115" s="6">
        <v>45545</v>
      </c>
      <c r="I115" s="195">
        <f>IF(G115&gt;0,0,"")</f>
        <v>0</v>
      </c>
      <c r="J115" s="195">
        <f>IF(I115=0,G115,"")</f>
        <v>75400</v>
      </c>
      <c r="K115" s="196"/>
    </row>
    <row r="116" spans="2:11" s="179" customFormat="1">
      <c r="B116" s="6" t="s">
        <v>1647</v>
      </c>
      <c r="C116" s="21" t="s">
        <v>1734</v>
      </c>
      <c r="D116" s="9" t="s">
        <v>806</v>
      </c>
      <c r="E116" s="15" t="s">
        <v>1719</v>
      </c>
      <c r="F116" s="55">
        <v>2111</v>
      </c>
      <c r="G116" s="201">
        <v>109500</v>
      </c>
      <c r="H116" s="6">
        <v>45575</v>
      </c>
      <c r="I116" s="195">
        <f>IF(G116&gt;0,0,"")</f>
        <v>0</v>
      </c>
      <c r="J116" s="195">
        <f>IF(I116=0,G116,"")</f>
        <v>109500</v>
      </c>
      <c r="K116" s="196" t="s">
        <v>746</v>
      </c>
    </row>
    <row r="117" spans="2:11" s="186" customFormat="1">
      <c r="B117" s="6"/>
      <c r="C117" s="21"/>
      <c r="D117" s="9"/>
      <c r="E117" s="15"/>
      <c r="F117" s="55"/>
      <c r="G117" s="201"/>
      <c r="H117" s="6"/>
      <c r="I117" s="195"/>
      <c r="J117" s="195"/>
      <c r="K117" s="196"/>
    </row>
    <row r="118" spans="2:11" s="186" customFormat="1">
      <c r="B118" s="6">
        <v>45536</v>
      </c>
      <c r="C118" s="21" t="s">
        <v>735</v>
      </c>
      <c r="D118" s="9" t="s">
        <v>1600</v>
      </c>
      <c r="E118" s="15" t="s">
        <v>536</v>
      </c>
      <c r="F118" s="55">
        <v>2311</v>
      </c>
      <c r="G118" s="201">
        <v>28999500</v>
      </c>
      <c r="H118" s="6">
        <v>45536</v>
      </c>
      <c r="I118" s="195">
        <f>IF(G118&gt;0,0,"")</f>
        <v>0</v>
      </c>
      <c r="J118" s="195">
        <f>IF(I118=0,G118,"")</f>
        <v>28999500</v>
      </c>
      <c r="K118" s="196" t="s">
        <v>746</v>
      </c>
    </row>
    <row r="119" spans="2:11" s="186" customFormat="1">
      <c r="B119" s="6"/>
      <c r="C119" s="21"/>
      <c r="D119" s="9"/>
      <c r="E119" s="15"/>
      <c r="F119" s="55"/>
      <c r="G119" s="201"/>
      <c r="H119" s="6"/>
      <c r="I119" s="195"/>
      <c r="J119" s="195"/>
      <c r="K119" s="196"/>
    </row>
    <row r="120" spans="2:11" s="186" customFormat="1">
      <c r="B120" s="6">
        <v>45536</v>
      </c>
      <c r="C120" s="21" t="s">
        <v>1077</v>
      </c>
      <c r="D120" s="9" t="s">
        <v>1199</v>
      </c>
      <c r="E120" s="15" t="s">
        <v>536</v>
      </c>
      <c r="F120" s="55">
        <v>2311</v>
      </c>
      <c r="G120" s="201">
        <v>13548600</v>
      </c>
      <c r="H120" s="6">
        <v>45536</v>
      </c>
      <c r="I120" s="195">
        <f>IF(G120&gt;0,0,"")</f>
        <v>0</v>
      </c>
      <c r="J120" s="195">
        <f>IF(I120=0,G120,"")</f>
        <v>13548600</v>
      </c>
      <c r="K120" s="196" t="s">
        <v>746</v>
      </c>
    </row>
    <row r="121" spans="2:11" s="134" customFormat="1">
      <c r="B121" s="6"/>
      <c r="C121" s="21"/>
      <c r="D121" s="9"/>
      <c r="E121" s="15"/>
      <c r="F121" s="55"/>
      <c r="G121" s="28"/>
      <c r="H121" s="6"/>
      <c r="I121" s="195"/>
      <c r="J121" s="195"/>
      <c r="K121" s="196"/>
    </row>
    <row r="122" spans="2:11" s="111" customFormat="1">
      <c r="B122" s="6" t="s">
        <v>793</v>
      </c>
      <c r="C122" s="21" t="s">
        <v>794</v>
      </c>
      <c r="D122" s="9" t="s">
        <v>109</v>
      </c>
      <c r="E122" s="15" t="s">
        <v>110</v>
      </c>
      <c r="F122" s="55">
        <v>2111</v>
      </c>
      <c r="G122" s="28">
        <v>26177.5</v>
      </c>
      <c r="H122" s="7">
        <v>44905</v>
      </c>
      <c r="I122" s="195">
        <f>IF(G122&gt;0,0,"")</f>
        <v>0</v>
      </c>
      <c r="J122" s="195">
        <f>IF(I122=0,G122,"")</f>
        <v>26177.5</v>
      </c>
      <c r="K122" s="196" t="str">
        <f>IF(J122&gt;0,"ATRASADO","")</f>
        <v>ATRASADO</v>
      </c>
    </row>
    <row r="123" spans="2:11" s="154" customFormat="1">
      <c r="B123" s="6"/>
      <c r="C123" s="21"/>
      <c r="D123" s="9"/>
      <c r="E123" s="15"/>
      <c r="F123" s="55"/>
      <c r="G123" s="28"/>
      <c r="H123" s="6"/>
      <c r="I123" s="195"/>
      <c r="J123" s="195"/>
      <c r="K123" s="196"/>
    </row>
    <row r="124" spans="2:11" s="154" customFormat="1">
      <c r="B124" s="6">
        <v>45200</v>
      </c>
      <c r="C124" s="21" t="s">
        <v>963</v>
      </c>
      <c r="D124" s="9" t="s">
        <v>956</v>
      </c>
      <c r="E124" s="15" t="s">
        <v>536</v>
      </c>
      <c r="F124" s="55">
        <v>2311</v>
      </c>
      <c r="G124" s="28">
        <v>1573530</v>
      </c>
      <c r="H124" s="6">
        <v>45200</v>
      </c>
      <c r="I124" s="195">
        <f t="shared" ref="I124:I132" si="10">IF(G124&gt;0,0,"")</f>
        <v>0</v>
      </c>
      <c r="J124" s="195">
        <f t="shared" ref="J124:J132" si="11">IF(I124=0,G124,"")</f>
        <v>1573530</v>
      </c>
      <c r="K124" s="196" t="str">
        <f>IF(J124&gt;0,"ATRASADO","")</f>
        <v>ATRASADO</v>
      </c>
    </row>
    <row r="125" spans="2:11" s="161" customFormat="1">
      <c r="B125" s="6">
        <v>45261</v>
      </c>
      <c r="C125" s="21" t="s">
        <v>785</v>
      </c>
      <c r="D125" s="9" t="s">
        <v>956</v>
      </c>
      <c r="E125" s="15" t="s">
        <v>536</v>
      </c>
      <c r="F125" s="55">
        <v>2311</v>
      </c>
      <c r="G125" s="28">
        <v>1578368</v>
      </c>
      <c r="H125" s="6">
        <v>45261</v>
      </c>
      <c r="I125" s="195">
        <f t="shared" si="10"/>
        <v>0</v>
      </c>
      <c r="J125" s="195">
        <f t="shared" si="11"/>
        <v>1578368</v>
      </c>
      <c r="K125" s="196" t="str">
        <f>IF(J125&gt;0,"ATRASADO","")</f>
        <v>ATRASADO</v>
      </c>
    </row>
    <row r="126" spans="2:11" s="188" customFormat="1">
      <c r="B126" s="6">
        <v>45505</v>
      </c>
      <c r="C126" s="21" t="s">
        <v>1438</v>
      </c>
      <c r="D126" s="9" t="s">
        <v>956</v>
      </c>
      <c r="E126" s="15" t="s">
        <v>536</v>
      </c>
      <c r="F126" s="55">
        <v>2311</v>
      </c>
      <c r="G126" s="28">
        <v>861600.6</v>
      </c>
      <c r="H126" s="6">
        <v>45505</v>
      </c>
      <c r="I126" s="195">
        <f t="shared" si="10"/>
        <v>0</v>
      </c>
      <c r="J126" s="195">
        <f t="shared" si="11"/>
        <v>861600.6</v>
      </c>
      <c r="K126" s="196" t="str">
        <f>IF(J126&gt;0,"ATRASADO","")</f>
        <v>ATRASADO</v>
      </c>
    </row>
    <row r="127" spans="2:11" s="188" customFormat="1">
      <c r="B127" s="6">
        <v>45505</v>
      </c>
      <c r="C127" s="21" t="s">
        <v>1107</v>
      </c>
      <c r="D127" s="9" t="s">
        <v>956</v>
      </c>
      <c r="E127" s="15" t="s">
        <v>536</v>
      </c>
      <c r="F127" s="55">
        <v>2311</v>
      </c>
      <c r="G127" s="28">
        <v>813350.97</v>
      </c>
      <c r="H127" s="6">
        <v>45505</v>
      </c>
      <c r="I127" s="195">
        <f t="shared" si="10"/>
        <v>0</v>
      </c>
      <c r="J127" s="195">
        <f t="shared" si="11"/>
        <v>813350.97</v>
      </c>
      <c r="K127" s="196" t="str">
        <f>IF(J127&gt;0,"ATRASADO","")</f>
        <v>ATRASADO</v>
      </c>
    </row>
    <row r="128" spans="2:11" s="77" customFormat="1">
      <c r="B128" s="6"/>
      <c r="C128" s="21"/>
      <c r="D128" s="9"/>
      <c r="E128" s="15"/>
      <c r="F128" s="55"/>
      <c r="G128" s="28"/>
      <c r="H128" s="22"/>
      <c r="I128" s="195" t="str">
        <f t="shared" si="10"/>
        <v/>
      </c>
      <c r="J128" s="195" t="str">
        <f t="shared" si="11"/>
        <v/>
      </c>
      <c r="K128" s="196"/>
    </row>
    <row r="129" spans="2:11">
      <c r="B129" s="6">
        <v>41676</v>
      </c>
      <c r="C129" s="12">
        <v>12145594</v>
      </c>
      <c r="D129" s="9" t="s">
        <v>263</v>
      </c>
      <c r="E129" s="15" t="s">
        <v>115</v>
      </c>
      <c r="F129" s="55">
        <v>2218</v>
      </c>
      <c r="G129" s="28">
        <v>1200</v>
      </c>
      <c r="H129" s="6">
        <v>41676</v>
      </c>
      <c r="I129" s="195">
        <f t="shared" si="10"/>
        <v>0</v>
      </c>
      <c r="J129" s="195">
        <f t="shared" si="11"/>
        <v>1200</v>
      </c>
      <c r="K129" s="196" t="str">
        <f>IF(J129&gt;0,"ATRASADO","")</f>
        <v>ATRASADO</v>
      </c>
    </row>
    <row r="130" spans="2:11">
      <c r="B130" s="6">
        <v>40968</v>
      </c>
      <c r="C130" s="37">
        <v>723870002</v>
      </c>
      <c r="D130" s="9" t="s">
        <v>263</v>
      </c>
      <c r="E130" s="15" t="s">
        <v>115</v>
      </c>
      <c r="F130" s="55">
        <v>2218</v>
      </c>
      <c r="G130" s="28">
        <v>30000</v>
      </c>
      <c r="H130" s="6">
        <v>40968</v>
      </c>
      <c r="I130" s="195">
        <f t="shared" si="10"/>
        <v>0</v>
      </c>
      <c r="J130" s="195">
        <f t="shared" si="11"/>
        <v>30000</v>
      </c>
      <c r="K130" s="196" t="str">
        <f>IF(J130&gt;0,"ATRASADO","")</f>
        <v>ATRASADO</v>
      </c>
    </row>
    <row r="131" spans="2:11" s="65" customFormat="1">
      <c r="B131" s="6">
        <v>40999</v>
      </c>
      <c r="C131" s="37">
        <v>12310523</v>
      </c>
      <c r="D131" s="9" t="s">
        <v>263</v>
      </c>
      <c r="E131" s="15" t="s">
        <v>115</v>
      </c>
      <c r="F131" s="55">
        <v>2218</v>
      </c>
      <c r="G131" s="28">
        <v>13150</v>
      </c>
      <c r="H131" s="6">
        <v>40999</v>
      </c>
      <c r="I131" s="195">
        <f t="shared" si="10"/>
        <v>0</v>
      </c>
      <c r="J131" s="195">
        <f t="shared" si="11"/>
        <v>13150</v>
      </c>
      <c r="K131" s="196" t="str">
        <f>IF(J131&gt;0,"ATRASADO","")</f>
        <v>ATRASADO</v>
      </c>
    </row>
    <row r="132" spans="2:11">
      <c r="B132" s="6">
        <v>41060</v>
      </c>
      <c r="C132" s="37">
        <v>13319967</v>
      </c>
      <c r="D132" s="9" t="s">
        <v>263</v>
      </c>
      <c r="E132" s="15" t="s">
        <v>115</v>
      </c>
      <c r="F132" s="55">
        <v>2218</v>
      </c>
      <c r="G132" s="28">
        <v>4681</v>
      </c>
      <c r="H132" s="6" t="s">
        <v>747</v>
      </c>
      <c r="I132" s="195">
        <f t="shared" si="10"/>
        <v>0</v>
      </c>
      <c r="J132" s="195">
        <f t="shared" si="11"/>
        <v>4681</v>
      </c>
      <c r="K132" s="196" t="str">
        <f>IF(J132&gt;0,"ATRASADO","")</f>
        <v>ATRASADO</v>
      </c>
    </row>
    <row r="133" spans="2:11" s="109" customFormat="1">
      <c r="B133" s="6"/>
      <c r="C133" s="13"/>
      <c r="D133" s="9"/>
      <c r="E133" s="15"/>
      <c r="F133" s="55"/>
      <c r="G133" s="28"/>
      <c r="H133" s="6"/>
      <c r="I133" s="195"/>
      <c r="J133" s="195"/>
      <c r="K133" s="196"/>
    </row>
    <row r="134" spans="2:11" s="77" customFormat="1">
      <c r="B134" s="6">
        <v>41579</v>
      </c>
      <c r="C134" s="12" t="s">
        <v>117</v>
      </c>
      <c r="D134" s="9" t="s">
        <v>116</v>
      </c>
      <c r="E134" s="15" t="s">
        <v>115</v>
      </c>
      <c r="F134" s="55">
        <v>2218</v>
      </c>
      <c r="G134" s="28">
        <v>3000</v>
      </c>
      <c r="H134" s="6">
        <v>41579</v>
      </c>
      <c r="I134" s="195">
        <f>IF(G134&gt;0,0,"")</f>
        <v>0</v>
      </c>
      <c r="J134" s="195">
        <f>IF(I134=0,G134,"")</f>
        <v>3000</v>
      </c>
      <c r="K134" s="196" t="str">
        <f>IF(J134&gt;0,"ATRASADO","")</f>
        <v>ATRASADO</v>
      </c>
    </row>
    <row r="135" spans="2:11" s="77" customFormat="1">
      <c r="B135" s="6">
        <v>41609</v>
      </c>
      <c r="C135" s="12" t="s">
        <v>118</v>
      </c>
      <c r="D135" s="9" t="s">
        <v>116</v>
      </c>
      <c r="E135" s="15" t="s">
        <v>115</v>
      </c>
      <c r="F135" s="55">
        <v>2218</v>
      </c>
      <c r="G135" s="28">
        <v>3000</v>
      </c>
      <c r="H135" s="6">
        <v>41609</v>
      </c>
      <c r="I135" s="195">
        <f>IF(G135&gt;0,0,"")</f>
        <v>0</v>
      </c>
      <c r="J135" s="195">
        <f>IF(I135=0,G135,"")</f>
        <v>3000</v>
      </c>
      <c r="K135" s="196" t="str">
        <f>IF(J135&gt;0,"ATRASADO","")</f>
        <v>ATRASADO</v>
      </c>
    </row>
    <row r="136" spans="2:11" s="77" customFormat="1">
      <c r="B136" s="6">
        <v>41684</v>
      </c>
      <c r="C136" s="12" t="s">
        <v>119</v>
      </c>
      <c r="D136" s="9" t="s">
        <v>116</v>
      </c>
      <c r="E136" s="15" t="s">
        <v>115</v>
      </c>
      <c r="F136" s="55">
        <v>2218</v>
      </c>
      <c r="G136" s="28">
        <v>3145</v>
      </c>
      <c r="H136" s="6">
        <v>41684</v>
      </c>
      <c r="I136" s="195">
        <f>IF(G136&gt;0,0,"")</f>
        <v>0</v>
      </c>
      <c r="J136" s="195">
        <f>IF(I136=0,G136,"")</f>
        <v>3145</v>
      </c>
      <c r="K136" s="196" t="str">
        <f>IF(J136&gt;0,"ATRASADO","")</f>
        <v>ATRASADO</v>
      </c>
    </row>
    <row r="137" spans="2:11" s="179" customFormat="1">
      <c r="B137" s="6"/>
      <c r="C137" s="12"/>
      <c r="D137" s="9"/>
      <c r="E137" s="15"/>
      <c r="F137" s="55"/>
      <c r="G137" s="28"/>
      <c r="H137" s="6"/>
      <c r="I137" s="195"/>
      <c r="J137" s="195"/>
      <c r="K137" s="196"/>
    </row>
    <row r="138" spans="2:11" s="179" customFormat="1">
      <c r="B138" s="6">
        <v>45536</v>
      </c>
      <c r="C138" s="12" t="s">
        <v>1608</v>
      </c>
      <c r="D138" s="9" t="s">
        <v>1481</v>
      </c>
      <c r="E138" s="15" t="s">
        <v>115</v>
      </c>
      <c r="F138" s="55">
        <v>2218</v>
      </c>
      <c r="G138" s="28">
        <v>5000</v>
      </c>
      <c r="H138" s="6">
        <v>45536</v>
      </c>
      <c r="I138" s="195">
        <f>IF(G138&gt;0,0,"")</f>
        <v>0</v>
      </c>
      <c r="J138" s="195">
        <f>IF(I138=0,G138,"")</f>
        <v>5000</v>
      </c>
      <c r="K138" s="196" t="s">
        <v>746</v>
      </c>
    </row>
    <row r="139" spans="2:11" s="186" customFormat="1">
      <c r="B139" s="6">
        <v>45536</v>
      </c>
      <c r="C139" s="12" t="s">
        <v>1609</v>
      </c>
      <c r="D139" s="9" t="s">
        <v>1481</v>
      </c>
      <c r="E139" s="15" t="s">
        <v>115</v>
      </c>
      <c r="F139" s="55">
        <v>2218</v>
      </c>
      <c r="G139" s="28">
        <v>5000</v>
      </c>
      <c r="H139" s="6">
        <v>45536</v>
      </c>
      <c r="I139" s="195">
        <f>IF(G139&gt;0,0,"")</f>
        <v>0</v>
      </c>
      <c r="J139" s="195">
        <f>IF(I139=0,G139,"")</f>
        <v>5000</v>
      </c>
      <c r="K139" s="196" t="s">
        <v>746</v>
      </c>
    </row>
    <row r="140" spans="2:11" s="186" customFormat="1">
      <c r="B140" s="6">
        <v>45546</v>
      </c>
      <c r="C140" s="12" t="s">
        <v>1610</v>
      </c>
      <c r="D140" s="9" t="s">
        <v>1481</v>
      </c>
      <c r="E140" s="15" t="s">
        <v>115</v>
      </c>
      <c r="F140" s="55">
        <v>2218</v>
      </c>
      <c r="G140" s="28">
        <v>5000</v>
      </c>
      <c r="H140" s="6">
        <v>45546</v>
      </c>
      <c r="I140" s="195">
        <f>IF(G140&gt;0,0,"")</f>
        <v>0</v>
      </c>
      <c r="J140" s="195">
        <f>IF(I140=0,G140,"")</f>
        <v>5000</v>
      </c>
      <c r="K140" s="196" t="s">
        <v>746</v>
      </c>
    </row>
    <row r="141" spans="2:11" s="165" customFormat="1">
      <c r="B141" s="6"/>
      <c r="C141" s="12"/>
      <c r="D141" s="9"/>
      <c r="E141" s="15"/>
      <c r="F141" s="55"/>
      <c r="G141" s="28"/>
      <c r="H141" s="6"/>
      <c r="I141" s="195"/>
      <c r="J141" s="195"/>
      <c r="K141" s="196"/>
    </row>
    <row r="142" spans="2:11" s="165" customFormat="1">
      <c r="B142" s="6">
        <v>45293</v>
      </c>
      <c r="C142" s="12" t="s">
        <v>1101</v>
      </c>
      <c r="D142" s="9" t="s">
        <v>1100</v>
      </c>
      <c r="E142" s="15" t="s">
        <v>115</v>
      </c>
      <c r="F142" s="55">
        <v>2218</v>
      </c>
      <c r="G142" s="28">
        <v>7520</v>
      </c>
      <c r="H142" s="6">
        <v>45293</v>
      </c>
      <c r="I142" s="195">
        <f t="shared" ref="I142:I148" si="12">IF(G142&gt;0,0,"")</f>
        <v>0</v>
      </c>
      <c r="J142" s="195">
        <f t="shared" ref="J142:J148" si="13">IF(I142=0,G142,"")</f>
        <v>7520</v>
      </c>
      <c r="K142" s="196" t="str">
        <f t="shared" ref="K142:K147" si="14">IF(J142&gt;0,"ATRASADO","")</f>
        <v>ATRASADO</v>
      </c>
    </row>
    <row r="143" spans="2:11" s="188" customFormat="1">
      <c r="B143" s="6" t="s">
        <v>1735</v>
      </c>
      <c r="C143" s="12" t="s">
        <v>1736</v>
      </c>
      <c r="D143" s="9" t="s">
        <v>1100</v>
      </c>
      <c r="E143" s="15" t="s">
        <v>115</v>
      </c>
      <c r="F143" s="55">
        <v>2218</v>
      </c>
      <c r="G143" s="28">
        <v>7520</v>
      </c>
      <c r="H143" s="6" t="s">
        <v>1735</v>
      </c>
      <c r="I143" s="195">
        <f t="shared" si="12"/>
        <v>0</v>
      </c>
      <c r="J143" s="195">
        <f t="shared" si="13"/>
        <v>7520</v>
      </c>
      <c r="K143" s="196" t="str">
        <f t="shared" si="14"/>
        <v>ATRASADO</v>
      </c>
    </row>
    <row r="144" spans="2:11" s="188" customFormat="1">
      <c r="B144" s="6">
        <v>45352</v>
      </c>
      <c r="C144" s="12" t="s">
        <v>1737</v>
      </c>
      <c r="D144" s="9" t="s">
        <v>1100</v>
      </c>
      <c r="E144" s="15" t="s">
        <v>115</v>
      </c>
      <c r="F144" s="55">
        <v>2218</v>
      </c>
      <c r="G144" s="28">
        <v>7520</v>
      </c>
      <c r="H144" s="6">
        <v>45352</v>
      </c>
      <c r="I144" s="195">
        <f t="shared" si="12"/>
        <v>0</v>
      </c>
      <c r="J144" s="195">
        <f t="shared" si="13"/>
        <v>7520</v>
      </c>
      <c r="K144" s="196" t="str">
        <f t="shared" si="14"/>
        <v>ATRASADO</v>
      </c>
    </row>
    <row r="145" spans="1:11" s="188" customFormat="1">
      <c r="B145" s="6">
        <v>45352</v>
      </c>
      <c r="C145" s="12" t="s">
        <v>1738</v>
      </c>
      <c r="D145" s="9" t="s">
        <v>1100</v>
      </c>
      <c r="E145" s="15" t="s">
        <v>115</v>
      </c>
      <c r="F145" s="55">
        <v>2218</v>
      </c>
      <c r="G145" s="28">
        <v>7520</v>
      </c>
      <c r="H145" s="6">
        <v>45352</v>
      </c>
      <c r="I145" s="195">
        <f t="shared" si="12"/>
        <v>0</v>
      </c>
      <c r="J145" s="195">
        <f t="shared" si="13"/>
        <v>7520</v>
      </c>
      <c r="K145" s="196" t="str">
        <f t="shared" si="14"/>
        <v>ATRASADO</v>
      </c>
    </row>
    <row r="146" spans="1:11" s="188" customFormat="1">
      <c r="B146" s="6">
        <v>45444</v>
      </c>
      <c r="C146" s="12" t="s">
        <v>1739</v>
      </c>
      <c r="D146" s="9" t="s">
        <v>1100</v>
      </c>
      <c r="E146" s="15" t="s">
        <v>115</v>
      </c>
      <c r="F146" s="55">
        <v>2218</v>
      </c>
      <c r="G146" s="28">
        <v>7520</v>
      </c>
      <c r="H146" s="6">
        <v>45444</v>
      </c>
      <c r="I146" s="195">
        <f t="shared" si="12"/>
        <v>0</v>
      </c>
      <c r="J146" s="195">
        <f t="shared" si="13"/>
        <v>7520</v>
      </c>
      <c r="K146" s="196" t="str">
        <f t="shared" si="14"/>
        <v>ATRASADO</v>
      </c>
    </row>
    <row r="147" spans="1:11" s="179" customFormat="1">
      <c r="B147" s="6">
        <v>45474</v>
      </c>
      <c r="C147" s="12" t="s">
        <v>1480</v>
      </c>
      <c r="D147" s="9" t="s">
        <v>1100</v>
      </c>
      <c r="E147" s="15" t="s">
        <v>115</v>
      </c>
      <c r="F147" s="55">
        <v>2218</v>
      </c>
      <c r="G147" s="28">
        <v>7520</v>
      </c>
      <c r="H147" s="6">
        <v>45474</v>
      </c>
      <c r="I147" s="195">
        <f t="shared" si="12"/>
        <v>0</v>
      </c>
      <c r="J147" s="195">
        <f t="shared" si="13"/>
        <v>7520</v>
      </c>
      <c r="K147" s="196" t="str">
        <f t="shared" si="14"/>
        <v>ATRASADO</v>
      </c>
    </row>
    <row r="148" spans="1:11" s="188" customFormat="1">
      <c r="B148" s="6">
        <v>45542</v>
      </c>
      <c r="C148" s="12" t="s">
        <v>1740</v>
      </c>
      <c r="D148" s="9" t="s">
        <v>1100</v>
      </c>
      <c r="E148" s="15" t="s">
        <v>115</v>
      </c>
      <c r="F148" s="55">
        <v>2218</v>
      </c>
      <c r="G148" s="28">
        <v>7520</v>
      </c>
      <c r="H148" s="6">
        <v>45542</v>
      </c>
      <c r="I148" s="195">
        <f t="shared" si="12"/>
        <v>0</v>
      </c>
      <c r="J148" s="195">
        <f t="shared" si="13"/>
        <v>7520</v>
      </c>
      <c r="K148" s="196" t="s">
        <v>746</v>
      </c>
    </row>
    <row r="149" spans="1:11" s="188" customFormat="1">
      <c r="B149" s="6"/>
      <c r="C149" s="12"/>
      <c r="D149" s="9"/>
      <c r="E149" s="15"/>
      <c r="F149" s="55"/>
      <c r="G149" s="28"/>
      <c r="H149" s="6"/>
      <c r="I149" s="195"/>
      <c r="J149" s="195"/>
      <c r="K149" s="196"/>
    </row>
    <row r="150" spans="1:11" s="188" customFormat="1">
      <c r="B150" s="6">
        <v>45261</v>
      </c>
      <c r="C150" s="12" t="s">
        <v>965</v>
      </c>
      <c r="D150" s="9" t="s">
        <v>1577</v>
      </c>
      <c r="E150" s="15" t="s">
        <v>536</v>
      </c>
      <c r="F150" s="55">
        <v>2311</v>
      </c>
      <c r="G150" s="28">
        <v>338720</v>
      </c>
      <c r="H150" s="6">
        <v>45261</v>
      </c>
      <c r="I150" s="195">
        <f t="shared" ref="I150:I155" si="15">IF(G150&gt;0,0,"")</f>
        <v>0</v>
      </c>
      <c r="J150" s="195">
        <f t="shared" ref="J150:J155" si="16">IF(I150=0,G150,"")</f>
        <v>338720</v>
      </c>
      <c r="K150" s="196" t="str">
        <f t="shared" ref="K150:K155" si="17">IF(J150&gt;0,"ATRASADO","")</f>
        <v>ATRASADO</v>
      </c>
    </row>
    <row r="151" spans="1:11" s="188" customFormat="1">
      <c r="B151" s="6">
        <v>45261</v>
      </c>
      <c r="C151" s="12" t="s">
        <v>966</v>
      </c>
      <c r="D151" s="9" t="s">
        <v>1577</v>
      </c>
      <c r="E151" s="15" t="s">
        <v>536</v>
      </c>
      <c r="F151" s="55">
        <v>2311</v>
      </c>
      <c r="G151" s="28">
        <v>253800</v>
      </c>
      <c r="H151" s="6">
        <v>45261</v>
      </c>
      <c r="I151" s="195">
        <f t="shared" si="15"/>
        <v>0</v>
      </c>
      <c r="J151" s="195">
        <f t="shared" si="16"/>
        <v>253800</v>
      </c>
      <c r="K151" s="196" t="str">
        <f t="shared" si="17"/>
        <v>ATRASADO</v>
      </c>
    </row>
    <row r="152" spans="1:11" s="188" customFormat="1">
      <c r="B152" s="6">
        <v>45261</v>
      </c>
      <c r="C152" s="12" t="s">
        <v>1452</v>
      </c>
      <c r="D152" s="9" t="s">
        <v>1577</v>
      </c>
      <c r="E152" s="15" t="s">
        <v>536</v>
      </c>
      <c r="F152" s="55">
        <v>2311</v>
      </c>
      <c r="G152" s="28">
        <v>343238.40000000002</v>
      </c>
      <c r="H152" s="6">
        <v>45261</v>
      </c>
      <c r="I152" s="195">
        <f t="shared" si="15"/>
        <v>0</v>
      </c>
      <c r="J152" s="195">
        <f t="shared" si="16"/>
        <v>343238.40000000002</v>
      </c>
      <c r="K152" s="196" t="str">
        <f t="shared" si="17"/>
        <v>ATRASADO</v>
      </c>
    </row>
    <row r="153" spans="1:11" s="188" customFormat="1">
      <c r="B153" s="6">
        <v>45261</v>
      </c>
      <c r="C153" s="12" t="s">
        <v>1035</v>
      </c>
      <c r="D153" s="9" t="s">
        <v>1577</v>
      </c>
      <c r="E153" s="15" t="s">
        <v>536</v>
      </c>
      <c r="F153" s="55">
        <v>2311</v>
      </c>
      <c r="G153" s="28">
        <v>338720</v>
      </c>
      <c r="H153" s="6">
        <v>45261</v>
      </c>
      <c r="I153" s="195">
        <f t="shared" si="15"/>
        <v>0</v>
      </c>
      <c r="J153" s="195">
        <f t="shared" si="16"/>
        <v>338720</v>
      </c>
      <c r="K153" s="196" t="str">
        <f t="shared" si="17"/>
        <v>ATRASADO</v>
      </c>
    </row>
    <row r="154" spans="1:11" s="188" customFormat="1">
      <c r="B154" s="6">
        <v>45261</v>
      </c>
      <c r="C154" s="12" t="s">
        <v>883</v>
      </c>
      <c r="D154" s="9" t="s">
        <v>1577</v>
      </c>
      <c r="E154" s="15" t="s">
        <v>536</v>
      </c>
      <c r="F154" s="55">
        <v>2311</v>
      </c>
      <c r="G154" s="28">
        <v>253800</v>
      </c>
      <c r="H154" s="6">
        <v>45261</v>
      </c>
      <c r="I154" s="195">
        <f t="shared" si="15"/>
        <v>0</v>
      </c>
      <c r="J154" s="195">
        <f t="shared" si="16"/>
        <v>253800</v>
      </c>
      <c r="K154" s="196" t="str">
        <f t="shared" si="17"/>
        <v>ATRASADO</v>
      </c>
    </row>
    <row r="155" spans="1:11" s="188" customFormat="1">
      <c r="B155" s="6" t="s">
        <v>1741</v>
      </c>
      <c r="C155" s="12" t="s">
        <v>1742</v>
      </c>
      <c r="D155" s="9" t="s">
        <v>1577</v>
      </c>
      <c r="E155" s="15" t="s">
        <v>536</v>
      </c>
      <c r="F155" s="55">
        <v>2311</v>
      </c>
      <c r="G155" s="28">
        <v>592760</v>
      </c>
      <c r="H155" s="6" t="s">
        <v>1741</v>
      </c>
      <c r="I155" s="195">
        <f t="shared" si="15"/>
        <v>0</v>
      </c>
      <c r="J155" s="195">
        <f t="shared" si="16"/>
        <v>592760</v>
      </c>
      <c r="K155" s="196" t="str">
        <f t="shared" si="17"/>
        <v>ATRASADO</v>
      </c>
    </row>
    <row r="156" spans="1:11" s="188" customFormat="1">
      <c r="B156" s="6"/>
      <c r="C156" s="12"/>
      <c r="D156" s="9"/>
      <c r="E156" s="15"/>
      <c r="F156" s="55"/>
      <c r="G156" s="28"/>
      <c r="H156" s="6"/>
      <c r="I156" s="195"/>
      <c r="J156" s="195"/>
      <c r="K156" s="196"/>
    </row>
    <row r="157" spans="1:11" s="188" customFormat="1">
      <c r="B157" s="6">
        <v>45505</v>
      </c>
      <c r="C157" s="12" t="s">
        <v>1522</v>
      </c>
      <c r="D157" s="166" t="s">
        <v>1587</v>
      </c>
      <c r="E157" s="15" t="s">
        <v>1743</v>
      </c>
      <c r="F157" s="55">
        <v>2611</v>
      </c>
      <c r="G157" s="28">
        <v>307767.59999999998</v>
      </c>
      <c r="H157" s="6">
        <v>45505</v>
      </c>
      <c r="I157" s="195">
        <f>IF(G157&gt;0,0,"")</f>
        <v>0</v>
      </c>
      <c r="J157" s="195">
        <f>IF(I157=0,G157,"")</f>
        <v>307767.59999999998</v>
      </c>
      <c r="K157" s="196" t="str">
        <f>IF(J157&gt;0,"ATRASADO","")</f>
        <v>ATRASADO</v>
      </c>
    </row>
    <row r="158" spans="1:11" s="108" customFormat="1">
      <c r="A158" s="108" t="s">
        <v>788</v>
      </c>
      <c r="B158" s="16"/>
      <c r="C158" s="12"/>
      <c r="D158" s="9"/>
      <c r="E158" s="15"/>
      <c r="F158" s="55"/>
      <c r="G158" s="28"/>
      <c r="H158" s="16"/>
      <c r="I158" s="195"/>
      <c r="J158" s="195"/>
      <c r="K158" s="196"/>
    </row>
    <row r="159" spans="1:11" s="77" customFormat="1">
      <c r="B159" s="6">
        <v>41415</v>
      </c>
      <c r="C159" s="12" t="s">
        <v>35</v>
      </c>
      <c r="D159" s="9" t="s">
        <v>36</v>
      </c>
      <c r="E159" s="15" t="s">
        <v>21</v>
      </c>
      <c r="F159" s="55">
        <v>2251</v>
      </c>
      <c r="G159" s="28">
        <f>313497.12-125000</f>
        <v>188497.12</v>
      </c>
      <c r="H159" s="6">
        <v>41415</v>
      </c>
      <c r="I159" s="195">
        <f>IF(G159&gt;0,0,"")</f>
        <v>0</v>
      </c>
      <c r="J159" s="195">
        <f>IF(I159=0,G159,"")</f>
        <v>188497.12</v>
      </c>
      <c r="K159" s="196" t="str">
        <f>IF(J159&gt;0,"ATRASADO","")</f>
        <v>ATRASADO</v>
      </c>
    </row>
    <row r="160" spans="1:11" s="147" customFormat="1">
      <c r="B160" s="6"/>
      <c r="C160" s="12"/>
      <c r="D160" s="9"/>
      <c r="E160" s="15"/>
      <c r="F160" s="55"/>
      <c r="G160" s="28"/>
      <c r="H160" s="6"/>
      <c r="I160" s="195"/>
      <c r="J160" s="195"/>
      <c r="K160" s="196"/>
    </row>
    <row r="161" spans="2:11" s="169" customFormat="1">
      <c r="B161" s="6">
        <v>45261</v>
      </c>
      <c r="C161" s="12" t="s">
        <v>1611</v>
      </c>
      <c r="D161" s="173" t="s">
        <v>868</v>
      </c>
      <c r="E161" s="15" t="s">
        <v>536</v>
      </c>
      <c r="F161" s="55">
        <v>2311</v>
      </c>
      <c r="G161" s="28">
        <v>927538.32</v>
      </c>
      <c r="H161" s="6">
        <v>45261</v>
      </c>
      <c r="I161" s="195">
        <f t="shared" ref="I161:I174" si="18">IF(G161&gt;0,0,"")</f>
        <v>0</v>
      </c>
      <c r="J161" s="195">
        <f t="shared" ref="J161:J174" si="19">IF(I161=0,G161,"")</f>
        <v>927538.32</v>
      </c>
      <c r="K161" s="196" t="str">
        <f t="shared" ref="K161:K167" si="20">IF(J161&gt;0,"ATRASADO","")</f>
        <v>ATRASADO</v>
      </c>
    </row>
    <row r="162" spans="2:11" s="169" customFormat="1">
      <c r="B162" s="6">
        <v>45352</v>
      </c>
      <c r="C162" s="12" t="s">
        <v>1150</v>
      </c>
      <c r="D162" s="173" t="s">
        <v>868</v>
      </c>
      <c r="E162" s="15" t="s">
        <v>536</v>
      </c>
      <c r="F162" s="55">
        <v>2311</v>
      </c>
      <c r="G162" s="28">
        <v>1208859.2</v>
      </c>
      <c r="H162" s="6">
        <v>45352</v>
      </c>
      <c r="I162" s="195">
        <f t="shared" si="18"/>
        <v>0</v>
      </c>
      <c r="J162" s="195">
        <f t="shared" si="19"/>
        <v>1208859.2</v>
      </c>
      <c r="K162" s="196" t="str">
        <f t="shared" si="20"/>
        <v>ATRASADO</v>
      </c>
    </row>
    <row r="163" spans="2:11" s="169" customFormat="1">
      <c r="B163" s="6">
        <v>45301</v>
      </c>
      <c r="C163" s="12" t="s">
        <v>1612</v>
      </c>
      <c r="D163" s="173" t="s">
        <v>868</v>
      </c>
      <c r="E163" s="15" t="s">
        <v>536</v>
      </c>
      <c r="F163" s="55">
        <v>2311</v>
      </c>
      <c r="G163" s="28">
        <v>1600.08</v>
      </c>
      <c r="H163" s="6">
        <v>45301</v>
      </c>
      <c r="I163" s="195">
        <f t="shared" si="18"/>
        <v>0</v>
      </c>
      <c r="J163" s="195">
        <f t="shared" si="19"/>
        <v>1600.08</v>
      </c>
      <c r="K163" s="196" t="str">
        <f t="shared" si="20"/>
        <v>ATRASADO</v>
      </c>
    </row>
    <row r="164" spans="2:11" s="186" customFormat="1">
      <c r="B164" s="6">
        <v>45301</v>
      </c>
      <c r="C164" s="12" t="s">
        <v>1498</v>
      </c>
      <c r="D164" s="173" t="s">
        <v>868</v>
      </c>
      <c r="E164" s="15" t="s">
        <v>536</v>
      </c>
      <c r="F164" s="55">
        <v>2311</v>
      </c>
      <c r="G164" s="28">
        <v>613490.4</v>
      </c>
      <c r="H164" s="6">
        <v>45301</v>
      </c>
      <c r="I164" s="195">
        <f t="shared" si="18"/>
        <v>0</v>
      </c>
      <c r="J164" s="195">
        <f t="shared" si="19"/>
        <v>613490.4</v>
      </c>
      <c r="K164" s="196" t="str">
        <f t="shared" si="20"/>
        <v>ATRASADO</v>
      </c>
    </row>
    <row r="165" spans="2:11" s="186" customFormat="1">
      <c r="B165" s="6" t="s">
        <v>1102</v>
      </c>
      <c r="C165" s="12" t="s">
        <v>1512</v>
      </c>
      <c r="D165" s="173" t="s">
        <v>868</v>
      </c>
      <c r="E165" s="15" t="s">
        <v>536</v>
      </c>
      <c r="F165" s="55">
        <v>2311</v>
      </c>
      <c r="G165" s="28">
        <v>1274724</v>
      </c>
      <c r="H165" s="6" t="s">
        <v>1102</v>
      </c>
      <c r="I165" s="195">
        <f t="shared" si="18"/>
        <v>0</v>
      </c>
      <c r="J165" s="195">
        <f t="shared" si="19"/>
        <v>1274724</v>
      </c>
      <c r="K165" s="196" t="str">
        <f t="shared" si="20"/>
        <v>ATRASADO</v>
      </c>
    </row>
    <row r="166" spans="2:11" s="165" customFormat="1">
      <c r="B166" s="6" t="s">
        <v>1103</v>
      </c>
      <c r="C166" s="12" t="s">
        <v>1104</v>
      </c>
      <c r="D166" s="173" t="s">
        <v>868</v>
      </c>
      <c r="E166" s="15" t="s">
        <v>536</v>
      </c>
      <c r="F166" s="55">
        <v>2311</v>
      </c>
      <c r="G166" s="28">
        <v>699234.96</v>
      </c>
      <c r="H166" s="6" t="s">
        <v>1103</v>
      </c>
      <c r="I166" s="195">
        <f t="shared" si="18"/>
        <v>0</v>
      </c>
      <c r="J166" s="195">
        <f t="shared" si="19"/>
        <v>699234.96</v>
      </c>
      <c r="K166" s="196" t="str">
        <f t="shared" si="20"/>
        <v>ATRASADO</v>
      </c>
    </row>
    <row r="167" spans="2:11" s="186" customFormat="1">
      <c r="B167" s="6" t="s">
        <v>1103</v>
      </c>
      <c r="C167" s="12" t="s">
        <v>1105</v>
      </c>
      <c r="D167" s="173" t="s">
        <v>868</v>
      </c>
      <c r="E167" s="15" t="s">
        <v>536</v>
      </c>
      <c r="F167" s="55">
        <v>2311</v>
      </c>
      <c r="G167" s="28">
        <v>220588.5</v>
      </c>
      <c r="H167" s="6" t="s">
        <v>1103</v>
      </c>
      <c r="I167" s="195">
        <f t="shared" si="18"/>
        <v>0</v>
      </c>
      <c r="J167" s="195">
        <f t="shared" si="19"/>
        <v>220588.5</v>
      </c>
      <c r="K167" s="196" t="str">
        <f t="shared" si="20"/>
        <v>ATRASADO</v>
      </c>
    </row>
    <row r="168" spans="2:11" s="186" customFormat="1">
      <c r="B168" s="6">
        <v>45536</v>
      </c>
      <c r="C168" s="12" t="s">
        <v>1273</v>
      </c>
      <c r="D168" s="173" t="s">
        <v>868</v>
      </c>
      <c r="E168" s="15" t="s">
        <v>536</v>
      </c>
      <c r="F168" s="55">
        <v>2311</v>
      </c>
      <c r="G168" s="28">
        <v>315000</v>
      </c>
      <c r="H168" s="6">
        <v>45536</v>
      </c>
      <c r="I168" s="195">
        <f t="shared" si="18"/>
        <v>0</v>
      </c>
      <c r="J168" s="195">
        <f t="shared" si="19"/>
        <v>315000</v>
      </c>
      <c r="K168" s="196" t="s">
        <v>746</v>
      </c>
    </row>
    <row r="169" spans="2:11" s="186" customFormat="1">
      <c r="B169" s="6" t="s">
        <v>1613</v>
      </c>
      <c r="C169" s="12" t="s">
        <v>1614</v>
      </c>
      <c r="D169" s="173" t="s">
        <v>868</v>
      </c>
      <c r="E169" s="15" t="s">
        <v>536</v>
      </c>
      <c r="F169" s="55">
        <v>2311</v>
      </c>
      <c r="G169" s="28">
        <v>315000</v>
      </c>
      <c r="H169" s="6" t="s">
        <v>1613</v>
      </c>
      <c r="I169" s="195">
        <f t="shared" si="18"/>
        <v>0</v>
      </c>
      <c r="J169" s="195">
        <f t="shared" si="19"/>
        <v>315000</v>
      </c>
      <c r="K169" s="196" t="s">
        <v>746</v>
      </c>
    </row>
    <row r="170" spans="2:11" s="104" customFormat="1">
      <c r="B170" s="6"/>
      <c r="C170" s="12"/>
      <c r="D170" s="9"/>
      <c r="E170" s="15"/>
      <c r="F170" s="55"/>
      <c r="G170" s="28"/>
      <c r="H170" s="6"/>
      <c r="I170" s="195" t="str">
        <f t="shared" si="18"/>
        <v/>
      </c>
      <c r="J170" s="195" t="str">
        <f t="shared" si="19"/>
        <v/>
      </c>
      <c r="K170" s="196"/>
    </row>
    <row r="171" spans="2:11" s="77" customFormat="1">
      <c r="B171" s="32">
        <v>41286</v>
      </c>
      <c r="C171" s="31" t="s">
        <v>497</v>
      </c>
      <c r="D171" s="9" t="s">
        <v>498</v>
      </c>
      <c r="E171" s="15" t="s">
        <v>102</v>
      </c>
      <c r="F171" s="55">
        <v>2221</v>
      </c>
      <c r="G171" s="28">
        <v>67454.7</v>
      </c>
      <c r="H171" s="32">
        <v>41286</v>
      </c>
      <c r="I171" s="195">
        <f t="shared" si="18"/>
        <v>0</v>
      </c>
      <c r="J171" s="195">
        <f t="shared" si="19"/>
        <v>67454.7</v>
      </c>
      <c r="K171" s="196" t="str">
        <f>IF(J171&gt;0,"ATRASADO","")</f>
        <v>ATRASADO</v>
      </c>
    </row>
    <row r="172" spans="2:11" s="77" customFormat="1">
      <c r="B172" s="32"/>
      <c r="C172" s="31"/>
      <c r="D172" s="9"/>
      <c r="E172" s="15"/>
      <c r="F172" s="55"/>
      <c r="G172" s="28"/>
      <c r="H172" s="32"/>
      <c r="I172" s="195" t="str">
        <f t="shared" si="18"/>
        <v/>
      </c>
      <c r="J172" s="195" t="str">
        <f t="shared" si="19"/>
        <v/>
      </c>
      <c r="K172" s="196"/>
    </row>
    <row r="173" spans="2:11" s="74" customFormat="1">
      <c r="B173" s="6">
        <v>41444</v>
      </c>
      <c r="C173" s="12">
        <v>1500000011</v>
      </c>
      <c r="D173" s="9" t="s">
        <v>129</v>
      </c>
      <c r="E173" s="15" t="s">
        <v>130</v>
      </c>
      <c r="F173" s="55">
        <v>2272</v>
      </c>
      <c r="G173" s="28">
        <v>9270</v>
      </c>
      <c r="H173" s="6">
        <v>41444</v>
      </c>
      <c r="I173" s="195">
        <f t="shared" si="18"/>
        <v>0</v>
      </c>
      <c r="J173" s="195">
        <f t="shared" si="19"/>
        <v>9270</v>
      </c>
      <c r="K173" s="196" t="str">
        <f>IF(J173&gt;0,"ATRASADO","")</f>
        <v>ATRASADO</v>
      </c>
    </row>
    <row r="174" spans="2:11">
      <c r="B174" s="6">
        <v>41451</v>
      </c>
      <c r="C174" s="12">
        <v>1500000012</v>
      </c>
      <c r="D174" s="9" t="s">
        <v>129</v>
      </c>
      <c r="E174" s="15" t="s">
        <v>130</v>
      </c>
      <c r="F174" s="55">
        <v>2272</v>
      </c>
      <c r="G174" s="28">
        <v>4500</v>
      </c>
      <c r="H174" s="6">
        <v>41451</v>
      </c>
      <c r="I174" s="195">
        <f t="shared" si="18"/>
        <v>0</v>
      </c>
      <c r="J174" s="195">
        <f t="shared" si="19"/>
        <v>4500</v>
      </c>
      <c r="K174" s="196" t="str">
        <f>IF(J174&gt;0,"ATRASADO","")</f>
        <v>ATRASADO</v>
      </c>
    </row>
    <row r="175" spans="2:11" s="175" customFormat="1">
      <c r="B175" s="6"/>
      <c r="C175" s="12"/>
      <c r="D175" s="9"/>
      <c r="E175" s="15"/>
      <c r="F175" s="55"/>
      <c r="G175" s="28"/>
      <c r="H175" s="6"/>
      <c r="I175" s="195"/>
      <c r="J175" s="195"/>
      <c r="K175" s="196"/>
    </row>
    <row r="176" spans="2:11" s="175" customFormat="1">
      <c r="B176" s="6">
        <v>45413</v>
      </c>
      <c r="C176" s="12" t="s">
        <v>1366</v>
      </c>
      <c r="D176" s="9" t="s">
        <v>1353</v>
      </c>
      <c r="E176" s="15" t="s">
        <v>1367</v>
      </c>
      <c r="F176" s="55">
        <v>2396</v>
      </c>
      <c r="G176" s="28">
        <v>234117.9</v>
      </c>
      <c r="H176" s="6">
        <v>45413</v>
      </c>
      <c r="I176" s="195">
        <f>IF(G176&gt;0,0,"")</f>
        <v>0</v>
      </c>
      <c r="J176" s="195">
        <f>IF(I176=0,G176,"")</f>
        <v>234117.9</v>
      </c>
      <c r="K176" s="196" t="s">
        <v>746</v>
      </c>
    </row>
    <row r="177" spans="2:11" s="149" customFormat="1">
      <c r="B177" s="6"/>
      <c r="C177" s="12"/>
      <c r="D177" s="9"/>
      <c r="E177" s="15"/>
      <c r="F177" s="55"/>
      <c r="G177" s="28"/>
      <c r="H177" s="6"/>
      <c r="I177" s="195"/>
      <c r="J177" s="195"/>
      <c r="K177" s="196"/>
    </row>
    <row r="178" spans="2:11" s="149" customFormat="1">
      <c r="B178" s="6">
        <v>45118</v>
      </c>
      <c r="C178" s="12" t="s">
        <v>901</v>
      </c>
      <c r="D178" s="9" t="s">
        <v>897</v>
      </c>
      <c r="E178" s="15" t="s">
        <v>102</v>
      </c>
      <c r="F178" s="55">
        <v>2221</v>
      </c>
      <c r="G178" s="28">
        <v>29500</v>
      </c>
      <c r="H178" s="6">
        <v>45118</v>
      </c>
      <c r="I178" s="195">
        <f t="shared" ref="I178:I183" si="21">IF(G178&gt;0,0,"")</f>
        <v>0</v>
      </c>
      <c r="J178" s="195">
        <f t="shared" ref="J178:J183" si="22">IF(I178=0,G178,"")</f>
        <v>29500</v>
      </c>
      <c r="K178" s="196" t="str">
        <f t="shared" ref="K178:K183" si="23">IF(J178&gt;0,"ATRASADO","")</f>
        <v>ATRASADO</v>
      </c>
    </row>
    <row r="179" spans="2:11" s="175" customFormat="1">
      <c r="B179" s="6">
        <v>45413</v>
      </c>
      <c r="C179" s="12" t="s">
        <v>1368</v>
      </c>
      <c r="D179" s="9" t="s">
        <v>897</v>
      </c>
      <c r="E179" s="15" t="s">
        <v>102</v>
      </c>
      <c r="F179" s="55">
        <v>2221</v>
      </c>
      <c r="G179" s="28">
        <v>29500</v>
      </c>
      <c r="H179" s="6">
        <v>45413</v>
      </c>
      <c r="I179" s="195">
        <f t="shared" si="21"/>
        <v>0</v>
      </c>
      <c r="J179" s="195">
        <f t="shared" si="22"/>
        <v>29500</v>
      </c>
      <c r="K179" s="196" t="str">
        <f t="shared" si="23"/>
        <v>ATRASADO</v>
      </c>
    </row>
    <row r="180" spans="2:11" s="175" customFormat="1">
      <c r="B180" s="6">
        <v>45413</v>
      </c>
      <c r="C180" s="12" t="s">
        <v>1369</v>
      </c>
      <c r="D180" s="9" t="s">
        <v>897</v>
      </c>
      <c r="E180" s="15" t="s">
        <v>102</v>
      </c>
      <c r="F180" s="55">
        <v>2221</v>
      </c>
      <c r="G180" s="28">
        <v>29500</v>
      </c>
      <c r="H180" s="6">
        <v>45413</v>
      </c>
      <c r="I180" s="195">
        <f t="shared" si="21"/>
        <v>0</v>
      </c>
      <c r="J180" s="195">
        <f t="shared" si="22"/>
        <v>29500</v>
      </c>
      <c r="K180" s="196" t="str">
        <f t="shared" si="23"/>
        <v>ATRASADO</v>
      </c>
    </row>
    <row r="181" spans="2:11" s="175" customFormat="1">
      <c r="B181" s="6">
        <v>45413</v>
      </c>
      <c r="C181" s="12" t="s">
        <v>1245</v>
      </c>
      <c r="D181" s="9" t="s">
        <v>897</v>
      </c>
      <c r="E181" s="15" t="s">
        <v>102</v>
      </c>
      <c r="F181" s="55">
        <v>2221</v>
      </c>
      <c r="G181" s="28">
        <v>29500</v>
      </c>
      <c r="H181" s="6">
        <v>45413</v>
      </c>
      <c r="I181" s="195">
        <f t="shared" si="21"/>
        <v>0</v>
      </c>
      <c r="J181" s="195">
        <f t="shared" si="22"/>
        <v>29500</v>
      </c>
      <c r="K181" s="196" t="str">
        <f t="shared" si="23"/>
        <v>ATRASADO</v>
      </c>
    </row>
    <row r="182" spans="2:11" s="188" customFormat="1">
      <c r="B182" s="6">
        <v>45505</v>
      </c>
      <c r="C182" s="12" t="s">
        <v>1744</v>
      </c>
      <c r="D182" s="9" t="s">
        <v>897</v>
      </c>
      <c r="E182" s="15" t="s">
        <v>102</v>
      </c>
      <c r="F182" s="55">
        <v>2221</v>
      </c>
      <c r="G182" s="28">
        <v>29500</v>
      </c>
      <c r="H182" s="6">
        <v>45505</v>
      </c>
      <c r="I182" s="195">
        <f t="shared" si="21"/>
        <v>0</v>
      </c>
      <c r="J182" s="195">
        <f t="shared" si="22"/>
        <v>29500</v>
      </c>
      <c r="K182" s="196" t="str">
        <f t="shared" si="23"/>
        <v>ATRASADO</v>
      </c>
    </row>
    <row r="183" spans="2:11" s="188" customFormat="1">
      <c r="B183" s="6">
        <v>45505</v>
      </c>
      <c r="C183" s="12" t="s">
        <v>1407</v>
      </c>
      <c r="D183" s="9" t="s">
        <v>897</v>
      </c>
      <c r="E183" s="15" t="s">
        <v>102</v>
      </c>
      <c r="F183" s="55">
        <v>2221</v>
      </c>
      <c r="G183" s="28">
        <v>29500</v>
      </c>
      <c r="H183" s="6">
        <v>45505</v>
      </c>
      <c r="I183" s="195">
        <f t="shared" si="21"/>
        <v>0</v>
      </c>
      <c r="J183" s="195">
        <f t="shared" si="22"/>
        <v>29500</v>
      </c>
      <c r="K183" s="196" t="str">
        <f t="shared" si="23"/>
        <v>ATRASADO</v>
      </c>
    </row>
    <row r="184" spans="2:11" s="107" customFormat="1">
      <c r="B184" s="6"/>
      <c r="C184" s="12"/>
      <c r="D184" s="9"/>
      <c r="E184" s="15"/>
      <c r="F184" s="55"/>
      <c r="G184" s="28"/>
      <c r="H184" s="6"/>
      <c r="I184" s="195"/>
      <c r="J184" s="195"/>
      <c r="K184" s="196"/>
    </row>
    <row r="185" spans="2:11" s="69" customFormat="1">
      <c r="B185" s="16">
        <v>43101</v>
      </c>
      <c r="C185" s="12">
        <v>1500000089</v>
      </c>
      <c r="D185" s="9" t="s">
        <v>535</v>
      </c>
      <c r="E185" s="15" t="s">
        <v>536</v>
      </c>
      <c r="F185" s="55">
        <v>2311</v>
      </c>
      <c r="G185" s="28">
        <v>87000</v>
      </c>
      <c r="H185" s="16">
        <v>43101</v>
      </c>
      <c r="I185" s="195">
        <f>IF(G185&gt;0,0,"")</f>
        <v>0</v>
      </c>
      <c r="J185" s="195">
        <f>IF(I185=0,G185,"")</f>
        <v>87000</v>
      </c>
      <c r="K185" s="196" t="str">
        <f>IF(J185&gt;0,"ATRASADO","")</f>
        <v>ATRASADO</v>
      </c>
    </row>
    <row r="186" spans="2:11" s="62" customFormat="1">
      <c r="B186" s="16">
        <v>43101</v>
      </c>
      <c r="C186" s="12">
        <v>1500000092</v>
      </c>
      <c r="D186" s="9" t="s">
        <v>535</v>
      </c>
      <c r="E186" s="15" t="s">
        <v>536</v>
      </c>
      <c r="F186" s="55">
        <v>2311</v>
      </c>
      <c r="G186" s="28">
        <v>3000</v>
      </c>
      <c r="H186" s="16">
        <v>43101</v>
      </c>
      <c r="I186" s="195">
        <f>IF(G186&gt;0,0,"")</f>
        <v>0</v>
      </c>
      <c r="J186" s="195">
        <f>IF(I186=0,G186,"")</f>
        <v>3000</v>
      </c>
      <c r="K186" s="196" t="str">
        <f>IF(J186&gt;0,"ATRASADO","")</f>
        <v>ATRASADO</v>
      </c>
    </row>
    <row r="187" spans="2:11" s="161" customFormat="1">
      <c r="B187" s="16"/>
      <c r="C187" s="12"/>
      <c r="D187" s="9"/>
      <c r="E187" s="15"/>
      <c r="F187" s="55"/>
      <c r="G187" s="28"/>
      <c r="H187" s="16"/>
      <c r="I187" s="195"/>
      <c r="J187" s="195"/>
      <c r="K187" s="196"/>
    </row>
    <row r="188" spans="2:11" s="161" customFormat="1">
      <c r="B188" s="16">
        <v>45444</v>
      </c>
      <c r="C188" s="12" t="s">
        <v>1058</v>
      </c>
      <c r="D188" s="9" t="s">
        <v>936</v>
      </c>
      <c r="E188" s="15" t="s">
        <v>729</v>
      </c>
      <c r="F188" s="55">
        <v>2242</v>
      </c>
      <c r="G188" s="28">
        <v>2771633.97</v>
      </c>
      <c r="H188" s="16">
        <v>45444</v>
      </c>
      <c r="I188" s="195">
        <v>0</v>
      </c>
      <c r="J188" s="28">
        <f t="shared" ref="J188:J193" si="24">+G188-I188</f>
        <v>2771633.97</v>
      </c>
      <c r="K188" s="196" t="str">
        <f>IF(J188&gt;0,"ATRASADO","")</f>
        <v>ATRASADO</v>
      </c>
    </row>
    <row r="189" spans="2:11" s="161" customFormat="1">
      <c r="B189" s="16">
        <v>45446</v>
      </c>
      <c r="C189" s="12" t="s">
        <v>1178</v>
      </c>
      <c r="D189" s="9" t="s">
        <v>936</v>
      </c>
      <c r="E189" s="15" t="s">
        <v>729</v>
      </c>
      <c r="F189" s="55">
        <v>2242</v>
      </c>
      <c r="G189" s="28">
        <v>2771633.97</v>
      </c>
      <c r="H189" s="16">
        <v>45446</v>
      </c>
      <c r="I189" s="195">
        <v>0</v>
      </c>
      <c r="J189" s="28">
        <f t="shared" si="24"/>
        <v>2771633.97</v>
      </c>
      <c r="K189" s="196" t="str">
        <f>IF(J189&gt;0,"ATRASADO","")</f>
        <v>ATRASADO</v>
      </c>
    </row>
    <row r="190" spans="2:11" s="168" customFormat="1">
      <c r="B190" s="16">
        <v>45475</v>
      </c>
      <c r="C190" s="12" t="s">
        <v>946</v>
      </c>
      <c r="D190" s="9" t="s">
        <v>936</v>
      </c>
      <c r="E190" s="15" t="s">
        <v>729</v>
      </c>
      <c r="F190" s="55">
        <v>2242</v>
      </c>
      <c r="G190" s="28">
        <v>1771633.97</v>
      </c>
      <c r="H190" s="16">
        <v>45475</v>
      </c>
      <c r="I190" s="195">
        <v>0</v>
      </c>
      <c r="J190" s="28">
        <f t="shared" si="24"/>
        <v>1771633.97</v>
      </c>
      <c r="K190" s="196" t="str">
        <f>IF(J190&gt;0,"ATRASADO","")</f>
        <v>ATRASADO</v>
      </c>
    </row>
    <row r="191" spans="2:11" s="186" customFormat="1">
      <c r="B191" s="16">
        <v>45506</v>
      </c>
      <c r="C191" s="12" t="s">
        <v>1522</v>
      </c>
      <c r="D191" s="9" t="s">
        <v>936</v>
      </c>
      <c r="E191" s="15" t="s">
        <v>729</v>
      </c>
      <c r="F191" s="55">
        <v>2242</v>
      </c>
      <c r="G191" s="28">
        <v>2771633.97</v>
      </c>
      <c r="H191" s="16">
        <v>45506</v>
      </c>
      <c r="I191" s="195">
        <v>0</v>
      </c>
      <c r="J191" s="28">
        <f t="shared" si="24"/>
        <v>2771633.97</v>
      </c>
      <c r="K191" s="196" t="str">
        <f>IF(J191&gt;0,"ATRASADO","")</f>
        <v>ATRASADO</v>
      </c>
    </row>
    <row r="192" spans="2:11" s="186" customFormat="1">
      <c r="B192" s="16">
        <v>45538</v>
      </c>
      <c r="C192" s="12" t="s">
        <v>1523</v>
      </c>
      <c r="D192" s="9" t="s">
        <v>936</v>
      </c>
      <c r="E192" s="15" t="s">
        <v>729</v>
      </c>
      <c r="F192" s="55">
        <v>2242</v>
      </c>
      <c r="G192" s="28">
        <v>2771633.97</v>
      </c>
      <c r="H192" s="16">
        <v>45538</v>
      </c>
      <c r="I192" s="195">
        <v>0</v>
      </c>
      <c r="J192" s="28">
        <f t="shared" si="24"/>
        <v>2771633.97</v>
      </c>
      <c r="K192" s="196" t="s">
        <v>746</v>
      </c>
    </row>
    <row r="193" spans="2:11" s="186" customFormat="1">
      <c r="B193" s="16" t="s">
        <v>1613</v>
      </c>
      <c r="C193" s="12" t="s">
        <v>1002</v>
      </c>
      <c r="D193" s="9" t="s">
        <v>936</v>
      </c>
      <c r="E193" s="15" t="s">
        <v>729</v>
      </c>
      <c r="F193" s="55">
        <v>2242</v>
      </c>
      <c r="G193" s="28">
        <v>1293429.19</v>
      </c>
      <c r="H193" s="16" t="s">
        <v>1613</v>
      </c>
      <c r="I193" s="195">
        <v>0</v>
      </c>
      <c r="J193" s="28">
        <f t="shared" si="24"/>
        <v>1293429.19</v>
      </c>
      <c r="K193" s="196" t="s">
        <v>746</v>
      </c>
    </row>
    <row r="194" spans="2:11" s="186" customFormat="1">
      <c r="B194" s="16"/>
      <c r="C194" s="12"/>
      <c r="D194" s="9"/>
      <c r="E194" s="15"/>
      <c r="F194" s="55"/>
      <c r="G194" s="28"/>
      <c r="H194" s="16"/>
      <c r="I194" s="195"/>
      <c r="J194" s="28"/>
      <c r="K194" s="196"/>
    </row>
    <row r="195" spans="2:11" s="186" customFormat="1">
      <c r="B195" s="16">
        <v>45536</v>
      </c>
      <c r="C195" s="12" t="s">
        <v>1615</v>
      </c>
      <c r="D195" s="9" t="s">
        <v>1602</v>
      </c>
      <c r="E195" s="15" t="s">
        <v>102</v>
      </c>
      <c r="F195" s="55">
        <v>2221</v>
      </c>
      <c r="G195" s="28">
        <v>70800</v>
      </c>
      <c r="H195" s="16">
        <v>45536</v>
      </c>
      <c r="I195" s="195">
        <v>0</v>
      </c>
      <c r="J195" s="28">
        <f>+G195-I195</f>
        <v>70800</v>
      </c>
      <c r="K195" s="196" t="s">
        <v>746</v>
      </c>
    </row>
    <row r="196" spans="2:11" s="165" customFormat="1">
      <c r="B196" s="16"/>
      <c r="C196" s="12"/>
      <c r="D196" s="9"/>
      <c r="E196" s="15"/>
      <c r="F196" s="55"/>
      <c r="G196" s="28"/>
      <c r="H196" s="16"/>
      <c r="I196" s="195"/>
      <c r="J196" s="28"/>
      <c r="K196" s="196"/>
    </row>
    <row r="197" spans="2:11" s="165" customFormat="1">
      <c r="B197" s="16">
        <v>45292</v>
      </c>
      <c r="C197" s="12" t="s">
        <v>1106</v>
      </c>
      <c r="D197" s="9" t="s">
        <v>1095</v>
      </c>
      <c r="E197" s="15" t="s">
        <v>102</v>
      </c>
      <c r="F197" s="55">
        <v>2221</v>
      </c>
      <c r="G197" s="28">
        <v>23600</v>
      </c>
      <c r="H197" s="16">
        <v>45292</v>
      </c>
      <c r="I197" s="195">
        <f>IF(G197&gt;0,0,"")</f>
        <v>0</v>
      </c>
      <c r="J197" s="28">
        <f>+G197-I2186</f>
        <v>23600</v>
      </c>
      <c r="K197" s="196" t="str">
        <f>IF(J197&gt;0,"ATRASADO","")</f>
        <v>ATRASADO</v>
      </c>
    </row>
    <row r="198" spans="2:11" s="160" customFormat="1">
      <c r="B198" s="16"/>
      <c r="C198" s="12"/>
      <c r="D198" s="9"/>
      <c r="E198" s="15"/>
      <c r="F198" s="55"/>
      <c r="G198" s="28"/>
      <c r="H198" s="16"/>
      <c r="I198" s="195"/>
      <c r="J198" s="28"/>
      <c r="K198" s="196"/>
    </row>
    <row r="199" spans="2:11" s="160" customFormat="1">
      <c r="B199" s="16">
        <v>45265</v>
      </c>
      <c r="C199" s="12" t="s">
        <v>1039</v>
      </c>
      <c r="D199" s="9" t="s">
        <v>989</v>
      </c>
      <c r="E199" s="15" t="s">
        <v>139</v>
      </c>
      <c r="F199" s="55">
        <v>2332</v>
      </c>
      <c r="G199" s="28">
        <v>204973.08</v>
      </c>
      <c r="H199" s="16">
        <v>45265</v>
      </c>
      <c r="I199" s="195">
        <f>IF(G199&gt;0,0,"")</f>
        <v>0</v>
      </c>
      <c r="J199" s="28">
        <f>+G199-I199</f>
        <v>204973.08</v>
      </c>
      <c r="K199" s="196" t="str">
        <f>IF(J199&gt;0,"ATRASADO","")</f>
        <v>ATRASADO</v>
      </c>
    </row>
    <row r="200" spans="2:11" s="161" customFormat="1">
      <c r="B200" s="16">
        <v>45352</v>
      </c>
      <c r="C200" s="12" t="s">
        <v>751</v>
      </c>
      <c r="D200" s="9" t="s">
        <v>989</v>
      </c>
      <c r="E200" s="15" t="s">
        <v>139</v>
      </c>
      <c r="F200" s="55">
        <v>2332</v>
      </c>
      <c r="G200" s="28">
        <v>1029540.56</v>
      </c>
      <c r="H200" s="16">
        <v>45352</v>
      </c>
      <c r="I200" s="195">
        <f>IF(G200&gt;0,0,"")</f>
        <v>0</v>
      </c>
      <c r="J200" s="28">
        <f>+G200-I200</f>
        <v>1029540.56</v>
      </c>
      <c r="K200" s="196" t="str">
        <f>IF(J200&gt;0,"ATRASADO","")</f>
        <v>ATRASADO</v>
      </c>
    </row>
    <row r="201" spans="2:11" s="169" customFormat="1">
      <c r="B201" s="16" t="s">
        <v>1482</v>
      </c>
      <c r="C201" s="12" t="s">
        <v>840</v>
      </c>
      <c r="D201" s="9" t="s">
        <v>989</v>
      </c>
      <c r="E201" s="15" t="s">
        <v>1483</v>
      </c>
      <c r="F201" s="55">
        <v>2253</v>
      </c>
      <c r="G201" s="28">
        <v>503978</v>
      </c>
      <c r="H201" s="16" t="s">
        <v>1482</v>
      </c>
      <c r="I201" s="195">
        <f>IF(G201&gt;0,0,"")</f>
        <v>0</v>
      </c>
      <c r="J201" s="28">
        <f>+G201-I201</f>
        <v>503978</v>
      </c>
      <c r="K201" s="196" t="str">
        <f>IF(J201&gt;0,"ATRASADO","")</f>
        <v>ATRASADO</v>
      </c>
    </row>
    <row r="202" spans="2:11" s="186" customFormat="1">
      <c r="B202" s="16" t="s">
        <v>1616</v>
      </c>
      <c r="C202" s="12" t="s">
        <v>789</v>
      </c>
      <c r="D202" s="9" t="s">
        <v>989</v>
      </c>
      <c r="E202" s="15" t="s">
        <v>1483</v>
      </c>
      <c r="F202" s="55">
        <v>2253</v>
      </c>
      <c r="G202" s="28">
        <v>503978</v>
      </c>
      <c r="H202" s="16" t="s">
        <v>1616</v>
      </c>
      <c r="I202" s="195">
        <f>IF(G202&gt;0,0,"")</f>
        <v>0</v>
      </c>
      <c r="J202" s="28">
        <f>+G202-I202</f>
        <v>503978</v>
      </c>
      <c r="K202" s="196" t="str">
        <f>IF(J202&gt;0,"ATRASADO","")</f>
        <v>ATRASADO</v>
      </c>
    </row>
    <row r="203" spans="2:11" s="186" customFormat="1">
      <c r="B203" s="16" t="s">
        <v>1617</v>
      </c>
      <c r="C203" s="12" t="s">
        <v>1555</v>
      </c>
      <c r="D203" s="9" t="s">
        <v>989</v>
      </c>
      <c r="E203" s="15" t="s">
        <v>1483</v>
      </c>
      <c r="F203" s="55">
        <v>2253</v>
      </c>
      <c r="G203" s="28">
        <v>503978</v>
      </c>
      <c r="H203" s="16" t="s">
        <v>1617</v>
      </c>
      <c r="I203" s="195">
        <f>IF(G203&gt;0,0,"")</f>
        <v>0</v>
      </c>
      <c r="J203" s="28">
        <f>+G203-I203</f>
        <v>503978</v>
      </c>
      <c r="K203" s="196" t="s">
        <v>746</v>
      </c>
    </row>
    <row r="204" spans="2:11" s="144" customFormat="1">
      <c r="B204" s="6"/>
      <c r="C204" s="12"/>
      <c r="D204" s="9"/>
      <c r="E204" s="15"/>
      <c r="F204" s="55"/>
      <c r="G204" s="28"/>
      <c r="H204" s="6"/>
      <c r="I204" s="195"/>
      <c r="J204" s="195"/>
      <c r="K204" s="196"/>
    </row>
    <row r="205" spans="2:11" s="144" customFormat="1">
      <c r="B205" s="6">
        <v>45352</v>
      </c>
      <c r="C205" s="12" t="s">
        <v>842</v>
      </c>
      <c r="D205" s="9" t="s">
        <v>863</v>
      </c>
      <c r="E205" s="15" t="s">
        <v>102</v>
      </c>
      <c r="F205" s="55">
        <v>2221</v>
      </c>
      <c r="G205" s="28">
        <v>47200</v>
      </c>
      <c r="H205" s="6">
        <v>45352</v>
      </c>
      <c r="I205" s="195">
        <f t="shared" ref="I205:I212" si="25">IF(G205&gt;0,0,"")</f>
        <v>0</v>
      </c>
      <c r="J205" s="195">
        <f t="shared" ref="J205:J212" si="26">IF(I205=0,G205,"")</f>
        <v>47200</v>
      </c>
      <c r="K205" s="196" t="str">
        <f>IF(J205&gt;0,"ATRASADO","")</f>
        <v>ATRASADO</v>
      </c>
    </row>
    <row r="206" spans="2:11" s="188" customFormat="1">
      <c r="B206" s="6">
        <v>45047</v>
      </c>
      <c r="C206" s="12" t="s">
        <v>1364</v>
      </c>
      <c r="D206" s="9" t="s">
        <v>863</v>
      </c>
      <c r="E206" s="15" t="s">
        <v>102</v>
      </c>
      <c r="F206" s="55">
        <v>2221</v>
      </c>
      <c r="G206" s="28">
        <v>47200</v>
      </c>
      <c r="H206" s="6">
        <v>45047</v>
      </c>
      <c r="I206" s="195">
        <f t="shared" si="25"/>
        <v>0</v>
      </c>
      <c r="J206" s="195">
        <f t="shared" si="26"/>
        <v>47200</v>
      </c>
      <c r="K206" s="196"/>
    </row>
    <row r="207" spans="2:11" s="169" customFormat="1">
      <c r="B207" s="6">
        <v>45352</v>
      </c>
      <c r="C207" s="12" t="s">
        <v>1069</v>
      </c>
      <c r="D207" s="9" t="s">
        <v>863</v>
      </c>
      <c r="E207" s="15" t="s">
        <v>102</v>
      </c>
      <c r="F207" s="55">
        <v>2221</v>
      </c>
      <c r="G207" s="28">
        <v>47200</v>
      </c>
      <c r="H207" s="6">
        <v>45352</v>
      </c>
      <c r="I207" s="195">
        <f t="shared" si="25"/>
        <v>0</v>
      </c>
      <c r="J207" s="195">
        <f t="shared" si="26"/>
        <v>47200</v>
      </c>
      <c r="K207" s="196" t="str">
        <f t="shared" ref="K207:K212" si="27">IF(J207&gt;0,"ATRASADO","")</f>
        <v>ATRASADO</v>
      </c>
    </row>
    <row r="208" spans="2:11" s="169" customFormat="1">
      <c r="B208" s="6">
        <v>45352</v>
      </c>
      <c r="C208" s="12" t="s">
        <v>923</v>
      </c>
      <c r="D208" s="9" t="s">
        <v>863</v>
      </c>
      <c r="E208" s="15" t="s">
        <v>102</v>
      </c>
      <c r="F208" s="55">
        <v>2221</v>
      </c>
      <c r="G208" s="28">
        <v>47200</v>
      </c>
      <c r="H208" s="6">
        <v>45352</v>
      </c>
      <c r="I208" s="195">
        <f t="shared" si="25"/>
        <v>0</v>
      </c>
      <c r="J208" s="195">
        <f t="shared" si="26"/>
        <v>47200</v>
      </c>
      <c r="K208" s="196" t="str">
        <f t="shared" si="27"/>
        <v>ATRASADO</v>
      </c>
    </row>
    <row r="209" spans="2:11" s="169" customFormat="1">
      <c r="B209" s="6">
        <v>45352</v>
      </c>
      <c r="C209" s="12" t="s">
        <v>971</v>
      </c>
      <c r="D209" s="9" t="s">
        <v>863</v>
      </c>
      <c r="E209" s="15" t="s">
        <v>102</v>
      </c>
      <c r="F209" s="55">
        <v>2221</v>
      </c>
      <c r="G209" s="28">
        <v>47200</v>
      </c>
      <c r="H209" s="6">
        <v>45352</v>
      </c>
      <c r="I209" s="195">
        <f t="shared" si="25"/>
        <v>0</v>
      </c>
      <c r="J209" s="195">
        <f t="shared" si="26"/>
        <v>47200</v>
      </c>
      <c r="K209" s="196" t="str">
        <f t="shared" si="27"/>
        <v>ATRASADO</v>
      </c>
    </row>
    <row r="210" spans="2:11" s="169" customFormat="1">
      <c r="B210" s="6" t="s">
        <v>1217</v>
      </c>
      <c r="C210" s="12" t="s">
        <v>969</v>
      </c>
      <c r="D210" s="9" t="s">
        <v>863</v>
      </c>
      <c r="E210" s="15" t="s">
        <v>102</v>
      </c>
      <c r="F210" s="55">
        <v>2221</v>
      </c>
      <c r="G210" s="28">
        <v>47200</v>
      </c>
      <c r="H210" s="6" t="s">
        <v>1217</v>
      </c>
      <c r="I210" s="195">
        <f t="shared" si="25"/>
        <v>0</v>
      </c>
      <c r="J210" s="195">
        <f t="shared" si="26"/>
        <v>47200</v>
      </c>
      <c r="K210" s="196" t="str">
        <f t="shared" si="27"/>
        <v>ATRASADO</v>
      </c>
    </row>
    <row r="211" spans="2:11" s="169" customFormat="1">
      <c r="B211" s="6">
        <v>45352</v>
      </c>
      <c r="C211" s="12" t="s">
        <v>1176</v>
      </c>
      <c r="D211" s="9" t="s">
        <v>863</v>
      </c>
      <c r="E211" s="15" t="s">
        <v>102</v>
      </c>
      <c r="F211" s="55">
        <v>2221</v>
      </c>
      <c r="G211" s="28">
        <v>47200</v>
      </c>
      <c r="H211" s="6">
        <v>45352</v>
      </c>
      <c r="I211" s="195">
        <f t="shared" si="25"/>
        <v>0</v>
      </c>
      <c r="J211" s="195">
        <f t="shared" si="26"/>
        <v>47200</v>
      </c>
      <c r="K211" s="196" t="str">
        <f t="shared" si="27"/>
        <v>ATRASADO</v>
      </c>
    </row>
    <row r="212" spans="2:11" s="169" customFormat="1">
      <c r="B212" s="6">
        <v>45352</v>
      </c>
      <c r="C212" s="12" t="s">
        <v>1078</v>
      </c>
      <c r="D212" s="9" t="s">
        <v>863</v>
      </c>
      <c r="E212" s="15" t="s">
        <v>102</v>
      </c>
      <c r="F212" s="55">
        <v>2221</v>
      </c>
      <c r="G212" s="28">
        <v>47200</v>
      </c>
      <c r="H212" s="6">
        <v>45352</v>
      </c>
      <c r="I212" s="195">
        <f t="shared" si="25"/>
        <v>0</v>
      </c>
      <c r="J212" s="195">
        <f t="shared" si="26"/>
        <v>47200</v>
      </c>
      <c r="K212" s="196" t="str">
        <f t="shared" si="27"/>
        <v>ATRASADO</v>
      </c>
    </row>
    <row r="213" spans="2:11" s="112" customFormat="1">
      <c r="B213" s="16"/>
      <c r="C213" s="12"/>
      <c r="D213" s="9"/>
      <c r="E213" s="15"/>
      <c r="F213" s="55"/>
      <c r="G213" s="28"/>
      <c r="H213" s="16"/>
      <c r="I213" s="195"/>
      <c r="J213" s="195"/>
      <c r="K213" s="196"/>
    </row>
    <row r="214" spans="2:11" s="64" customFormat="1">
      <c r="B214" s="6">
        <v>43446</v>
      </c>
      <c r="C214" s="13" t="s">
        <v>597</v>
      </c>
      <c r="D214" s="9" t="s">
        <v>550</v>
      </c>
      <c r="E214" s="15" t="s">
        <v>551</v>
      </c>
      <c r="F214" s="55">
        <v>2241</v>
      </c>
      <c r="G214" s="28">
        <v>20800</v>
      </c>
      <c r="H214" s="6">
        <v>43446</v>
      </c>
      <c r="I214" s="195">
        <f>IF(G214&gt;0,0,"")</f>
        <v>0</v>
      </c>
      <c r="J214" s="195">
        <f>IF(I214=0,G214,"")</f>
        <v>20800</v>
      </c>
      <c r="K214" s="196" t="str">
        <f>IF(J214&gt;0,"ATRASADO","")</f>
        <v>ATRASADO</v>
      </c>
    </row>
    <row r="215" spans="2:11" s="77" customFormat="1">
      <c r="B215" s="6">
        <v>43373</v>
      </c>
      <c r="C215" s="13" t="s">
        <v>586</v>
      </c>
      <c r="D215" s="9" t="s">
        <v>550</v>
      </c>
      <c r="E215" s="15" t="s">
        <v>551</v>
      </c>
      <c r="F215" s="55">
        <v>2241</v>
      </c>
      <c r="G215" s="28">
        <v>17200</v>
      </c>
      <c r="H215" s="6">
        <v>43373</v>
      </c>
      <c r="I215" s="195">
        <f>IF(G215&gt;0,0,"")</f>
        <v>0</v>
      </c>
      <c r="J215" s="195">
        <f>IF(I215=0,G215,"")</f>
        <v>17200</v>
      </c>
      <c r="K215" s="196" t="str">
        <f>IF(J215&gt;0,"ATRASADO","")</f>
        <v>ATRASADO</v>
      </c>
    </row>
    <row r="216" spans="2:11" s="177" customFormat="1">
      <c r="B216" s="6"/>
      <c r="C216" s="13"/>
      <c r="D216" s="9"/>
      <c r="E216" s="15"/>
      <c r="F216" s="55"/>
      <c r="G216" s="28"/>
      <c r="H216" s="6"/>
      <c r="I216" s="195"/>
      <c r="J216" s="195"/>
      <c r="K216" s="196"/>
    </row>
    <row r="217" spans="2:11" s="177" customFormat="1">
      <c r="B217" s="6" t="s">
        <v>1390</v>
      </c>
      <c r="C217" s="13" t="s">
        <v>709</v>
      </c>
      <c r="D217" s="9" t="s">
        <v>1426</v>
      </c>
      <c r="E217" s="15" t="s">
        <v>1431</v>
      </c>
      <c r="F217" s="55">
        <v>2263</v>
      </c>
      <c r="G217" s="28">
        <v>134520</v>
      </c>
      <c r="H217" s="6" t="s">
        <v>1430</v>
      </c>
      <c r="I217" s="195">
        <f>IF(G217&gt;0,0,"")</f>
        <v>0</v>
      </c>
      <c r="J217" s="195">
        <f>IF(I217=0,G217,"")</f>
        <v>134520</v>
      </c>
      <c r="K217" s="196" t="s">
        <v>746</v>
      </c>
    </row>
    <row r="218" spans="2:11" s="177" customFormat="1">
      <c r="B218" s="6" t="s">
        <v>1429</v>
      </c>
      <c r="C218" s="13" t="s">
        <v>713</v>
      </c>
      <c r="D218" s="9" t="s">
        <v>1426</v>
      </c>
      <c r="E218" s="15" t="s">
        <v>1432</v>
      </c>
      <c r="F218" s="55">
        <v>2272</v>
      </c>
      <c r="G218" s="28">
        <v>229392</v>
      </c>
      <c r="H218" s="6" t="s">
        <v>1430</v>
      </c>
      <c r="I218" s="195">
        <f>IF(G218&gt;0,0,"")</f>
        <v>0</v>
      </c>
      <c r="J218" s="195">
        <f>IF(I218=0,G218,"")</f>
        <v>229392</v>
      </c>
      <c r="K218" s="196" t="s">
        <v>746</v>
      </c>
    </row>
    <row r="219" spans="2:11" s="109" customFormat="1">
      <c r="B219" s="6"/>
      <c r="C219" s="13"/>
      <c r="D219" s="88"/>
      <c r="E219" s="15"/>
      <c r="F219" s="55"/>
      <c r="G219" s="28"/>
      <c r="H219" s="6"/>
      <c r="I219" s="195"/>
      <c r="J219" s="195"/>
      <c r="K219" s="196"/>
    </row>
    <row r="220" spans="2:11" s="74" customFormat="1">
      <c r="B220" s="6">
        <v>41963</v>
      </c>
      <c r="C220" s="13" t="s">
        <v>817</v>
      </c>
      <c r="D220" s="9" t="s">
        <v>121</v>
      </c>
      <c r="E220" s="15" t="s">
        <v>122</v>
      </c>
      <c r="F220" s="55">
        <v>2272</v>
      </c>
      <c r="G220" s="28">
        <v>40496</v>
      </c>
      <c r="H220" s="6">
        <v>41963</v>
      </c>
      <c r="I220" s="195">
        <f>IF(G220&gt;0,0,"")</f>
        <v>0</v>
      </c>
      <c r="J220" s="195">
        <f>IF(I220=0,G220,"")</f>
        <v>40496</v>
      </c>
      <c r="K220" s="196" t="str">
        <f>IF(J220&gt;0,"ATRASADO","")</f>
        <v>ATRASADO</v>
      </c>
    </row>
    <row r="221" spans="2:11" s="161" customFormat="1">
      <c r="B221" s="6"/>
      <c r="C221" s="13"/>
      <c r="D221" s="9"/>
      <c r="E221" s="15"/>
      <c r="F221" s="55"/>
      <c r="G221" s="28"/>
      <c r="H221" s="6"/>
      <c r="I221" s="195"/>
      <c r="J221" s="195"/>
      <c r="K221" s="196"/>
    </row>
    <row r="222" spans="2:11" s="161" customFormat="1">
      <c r="B222" s="6" t="s">
        <v>1027</v>
      </c>
      <c r="C222" s="13" t="s">
        <v>706</v>
      </c>
      <c r="D222" s="9" t="s">
        <v>1023</v>
      </c>
      <c r="E222" s="15" t="s">
        <v>536</v>
      </c>
      <c r="F222" s="55">
        <v>2311</v>
      </c>
      <c r="G222" s="28">
        <v>233100</v>
      </c>
      <c r="H222" s="6" t="s">
        <v>1027</v>
      </c>
      <c r="I222" s="195">
        <f>IF(G222&gt;0,0,"")</f>
        <v>0</v>
      </c>
      <c r="J222" s="195">
        <f>IF(I222=0,G222,"")</f>
        <v>233100</v>
      </c>
      <c r="K222" s="196" t="str">
        <f>IF(J222&gt;0,"ATRASADO","")</f>
        <v>ATRASADO</v>
      </c>
    </row>
    <row r="223" spans="2:11" s="175" customFormat="1">
      <c r="B223" s="6"/>
      <c r="C223" s="13"/>
      <c r="D223" s="9"/>
      <c r="E223" s="15"/>
      <c r="F223" s="55"/>
      <c r="G223" s="28"/>
      <c r="H223" s="6"/>
      <c r="I223" s="195"/>
      <c r="J223" s="195"/>
      <c r="K223" s="196"/>
    </row>
    <row r="224" spans="2:11" s="175" customFormat="1">
      <c r="B224" s="6">
        <v>45413</v>
      </c>
      <c r="C224" s="13" t="s">
        <v>711</v>
      </c>
      <c r="D224" s="178" t="s">
        <v>1361</v>
      </c>
      <c r="E224" s="15" t="s">
        <v>102</v>
      </c>
      <c r="F224" s="55">
        <v>2221</v>
      </c>
      <c r="G224" s="28">
        <v>23600</v>
      </c>
      <c r="H224" s="6">
        <v>45413</v>
      </c>
      <c r="I224" s="195">
        <f t="shared" ref="I224:I229" si="28">IF(G224&gt;0,0,"")</f>
        <v>0</v>
      </c>
      <c r="J224" s="195">
        <f t="shared" ref="J224:J229" si="29">IF(I224=0,G224,"")</f>
        <v>23600</v>
      </c>
      <c r="K224" s="196" t="str">
        <f>IF(J224&gt;0,"ATRASADO","")</f>
        <v>ATRASADO</v>
      </c>
    </row>
    <row r="225" spans="2:11" s="175" customFormat="1">
      <c r="B225" s="6">
        <v>45413</v>
      </c>
      <c r="C225" s="13" t="s">
        <v>709</v>
      </c>
      <c r="D225" s="178" t="s">
        <v>1361</v>
      </c>
      <c r="E225" s="15" t="s">
        <v>102</v>
      </c>
      <c r="F225" s="55">
        <v>2221</v>
      </c>
      <c r="G225" s="28">
        <v>23600</v>
      </c>
      <c r="H225" s="6">
        <v>45413</v>
      </c>
      <c r="I225" s="195">
        <f t="shared" si="28"/>
        <v>0</v>
      </c>
      <c r="J225" s="195">
        <f t="shared" si="29"/>
        <v>23600</v>
      </c>
      <c r="K225" s="196" t="str">
        <f>IF(J225&gt;0,"ATRASADO","")</f>
        <v>ATRASADO</v>
      </c>
    </row>
    <row r="226" spans="2:11" s="175" customFormat="1">
      <c r="B226" s="6">
        <v>45413</v>
      </c>
      <c r="C226" s="13" t="s">
        <v>713</v>
      </c>
      <c r="D226" s="178" t="s">
        <v>1361</v>
      </c>
      <c r="E226" s="15" t="s">
        <v>102</v>
      </c>
      <c r="F226" s="55">
        <v>2221</v>
      </c>
      <c r="G226" s="28">
        <v>23600</v>
      </c>
      <c r="H226" s="6">
        <v>45413</v>
      </c>
      <c r="I226" s="195">
        <f t="shared" si="28"/>
        <v>0</v>
      </c>
      <c r="J226" s="195">
        <f t="shared" si="29"/>
        <v>23600</v>
      </c>
      <c r="K226" s="196" t="str">
        <f>IF(J226&gt;0,"ATRASADO","")</f>
        <v>ATRASADO</v>
      </c>
    </row>
    <row r="227" spans="2:11" s="175" customFormat="1">
      <c r="B227" s="6">
        <v>45413</v>
      </c>
      <c r="C227" s="13" t="s">
        <v>553</v>
      </c>
      <c r="D227" s="178" t="s">
        <v>1361</v>
      </c>
      <c r="E227" s="15" t="s">
        <v>102</v>
      </c>
      <c r="F227" s="55">
        <v>2221</v>
      </c>
      <c r="G227" s="28">
        <v>23600</v>
      </c>
      <c r="H227" s="6">
        <v>45413</v>
      </c>
      <c r="I227" s="195">
        <f t="shared" si="28"/>
        <v>0</v>
      </c>
      <c r="J227" s="195">
        <f t="shared" si="29"/>
        <v>23600</v>
      </c>
      <c r="K227" s="196" t="str">
        <f>IF(J227&gt;0,"ATRASADO","")</f>
        <v>ATRASADO</v>
      </c>
    </row>
    <row r="228" spans="2:11" s="179" customFormat="1">
      <c r="B228" s="6">
        <v>45413</v>
      </c>
      <c r="C228" s="13" t="s">
        <v>714</v>
      </c>
      <c r="D228" s="178" t="s">
        <v>1361</v>
      </c>
      <c r="E228" s="15" t="s">
        <v>102</v>
      </c>
      <c r="F228" s="55">
        <v>2221</v>
      </c>
      <c r="G228" s="28">
        <v>23600</v>
      </c>
      <c r="H228" s="6">
        <v>45413</v>
      </c>
      <c r="I228" s="195">
        <f t="shared" si="28"/>
        <v>0</v>
      </c>
      <c r="J228" s="195">
        <f t="shared" si="29"/>
        <v>23600</v>
      </c>
      <c r="K228" s="196" t="str">
        <f>IF(J228&gt;0,"ATRASADO","")</f>
        <v>ATRASADO</v>
      </c>
    </row>
    <row r="229" spans="2:11" s="175" customFormat="1">
      <c r="B229" s="6">
        <v>45474</v>
      </c>
      <c r="C229" s="13" t="s">
        <v>719</v>
      </c>
      <c r="D229" s="178" t="s">
        <v>1361</v>
      </c>
      <c r="E229" s="15" t="s">
        <v>102</v>
      </c>
      <c r="F229" s="55">
        <v>2221</v>
      </c>
      <c r="G229" s="28">
        <v>23600</v>
      </c>
      <c r="H229" s="6">
        <v>45474</v>
      </c>
      <c r="I229" s="195">
        <f t="shared" si="28"/>
        <v>0</v>
      </c>
      <c r="J229" s="195">
        <f t="shared" si="29"/>
        <v>23600</v>
      </c>
      <c r="K229" s="196" t="s">
        <v>746</v>
      </c>
    </row>
    <row r="230" spans="2:11" s="161" customFormat="1">
      <c r="B230" s="6"/>
      <c r="C230" s="13"/>
      <c r="D230" s="9"/>
      <c r="E230" s="15"/>
      <c r="F230" s="55"/>
      <c r="G230" s="28"/>
      <c r="H230" s="6"/>
      <c r="I230" s="195"/>
      <c r="J230" s="195"/>
      <c r="K230" s="196"/>
    </row>
    <row r="231" spans="2:11" s="161" customFormat="1">
      <c r="B231" s="6" t="s">
        <v>1040</v>
      </c>
      <c r="C231" s="13" t="s">
        <v>706</v>
      </c>
      <c r="D231" s="9" t="s">
        <v>1071</v>
      </c>
      <c r="E231" s="15" t="s">
        <v>536</v>
      </c>
      <c r="F231" s="55">
        <v>2311</v>
      </c>
      <c r="G231" s="28">
        <v>232750</v>
      </c>
      <c r="H231" s="6" t="s">
        <v>1040</v>
      </c>
      <c r="I231" s="195">
        <f>IF(G231&gt;0,0,"")</f>
        <v>0</v>
      </c>
      <c r="J231" s="195">
        <f>IF(I231=0,G231,"")</f>
        <v>232750</v>
      </c>
      <c r="K231" s="196" t="str">
        <f>IF(J231&gt;0,"ATRASADO","")</f>
        <v>ATRASADO</v>
      </c>
    </row>
    <row r="232" spans="2:11" s="188" customFormat="1">
      <c r="B232" s="6"/>
      <c r="C232" s="13"/>
      <c r="D232" s="9"/>
      <c r="E232" s="15"/>
      <c r="F232" s="55"/>
      <c r="G232" s="28"/>
      <c r="H232" s="6"/>
      <c r="I232" s="195"/>
      <c r="J232" s="195"/>
      <c r="K232" s="196"/>
    </row>
    <row r="233" spans="2:11" s="188" customFormat="1">
      <c r="B233" s="6">
        <v>45078</v>
      </c>
      <c r="C233" s="13" t="s">
        <v>1745</v>
      </c>
      <c r="D233" s="9" t="s">
        <v>1569</v>
      </c>
      <c r="E233" s="15" t="s">
        <v>536</v>
      </c>
      <c r="F233" s="55">
        <v>2311</v>
      </c>
      <c r="G233" s="28">
        <v>863502</v>
      </c>
      <c r="H233" s="6">
        <v>45078</v>
      </c>
      <c r="I233" s="195">
        <f>IF(G233&gt;0,0,"")</f>
        <v>0</v>
      </c>
      <c r="J233" s="195">
        <f>IF(I233=0,G233,"")</f>
        <v>863502</v>
      </c>
      <c r="K233" s="196" t="str">
        <f>IF(J233&gt;0,"ATRASADO","")</f>
        <v>ATRASADO</v>
      </c>
    </row>
    <row r="234" spans="2:11" s="188" customFormat="1">
      <c r="B234" s="6"/>
      <c r="C234" s="13"/>
      <c r="D234" s="9"/>
      <c r="E234" s="15"/>
      <c r="F234" s="55"/>
      <c r="G234" s="28"/>
      <c r="H234" s="6"/>
      <c r="I234" s="195"/>
      <c r="J234" s="195"/>
      <c r="K234" s="196"/>
    </row>
    <row r="235" spans="2:11" s="188" customFormat="1">
      <c r="B235" s="6">
        <v>45177</v>
      </c>
      <c r="C235" s="13" t="s">
        <v>1746</v>
      </c>
      <c r="D235" s="9" t="s">
        <v>1581</v>
      </c>
      <c r="E235" s="15" t="s">
        <v>1121</v>
      </c>
      <c r="F235" s="55">
        <v>2611</v>
      </c>
      <c r="G235" s="28">
        <v>954406.66</v>
      </c>
      <c r="H235" s="6">
        <v>45177</v>
      </c>
      <c r="I235" s="195">
        <f>IF(G235&gt;0,0,"")</f>
        <v>0</v>
      </c>
      <c r="J235" s="195">
        <f>IF(I235=0,G235,"")</f>
        <v>954406.66</v>
      </c>
      <c r="K235" s="196" t="str">
        <f>IF(J235&gt;0,"ATRASADO","")</f>
        <v>ATRASADO</v>
      </c>
    </row>
    <row r="236" spans="2:11" s="144" customFormat="1">
      <c r="B236" s="6"/>
      <c r="C236" s="13"/>
      <c r="D236" s="9"/>
      <c r="E236" s="15"/>
      <c r="F236" s="55"/>
      <c r="G236" s="28"/>
      <c r="H236" s="6"/>
      <c r="I236" s="195"/>
      <c r="J236" s="195"/>
      <c r="K236" s="196"/>
    </row>
    <row r="237" spans="2:11" s="165" customFormat="1">
      <c r="B237" s="6">
        <v>45444</v>
      </c>
      <c r="C237" s="13" t="s">
        <v>1433</v>
      </c>
      <c r="D237" s="9" t="s">
        <v>857</v>
      </c>
      <c r="E237" s="15" t="s">
        <v>729</v>
      </c>
      <c r="F237" s="55">
        <v>2242</v>
      </c>
      <c r="G237" s="28">
        <v>3380972.4</v>
      </c>
      <c r="H237" s="6">
        <v>45444</v>
      </c>
      <c r="I237" s="195">
        <v>0</v>
      </c>
      <c r="J237" s="195">
        <f>+G237-I237</f>
        <v>3380972.4</v>
      </c>
      <c r="K237" s="196" t="str">
        <f>IF(J237&gt;0,"ATRASADO","")</f>
        <v>ATRASADO</v>
      </c>
    </row>
    <row r="238" spans="2:11" s="168" customFormat="1">
      <c r="B238" s="6">
        <v>45449</v>
      </c>
      <c r="C238" s="13" t="s">
        <v>1434</v>
      </c>
      <c r="D238" s="9" t="s">
        <v>857</v>
      </c>
      <c r="E238" s="15" t="s">
        <v>729</v>
      </c>
      <c r="F238" s="55">
        <v>2242</v>
      </c>
      <c r="G238" s="28">
        <v>3380972.4</v>
      </c>
      <c r="H238" s="6">
        <v>45449</v>
      </c>
      <c r="I238" s="195">
        <f>IF(G238&gt;0,0,"")</f>
        <v>0</v>
      </c>
      <c r="J238" s="195">
        <f>IF(I238=0,G238,"")</f>
        <v>3380972.4</v>
      </c>
      <c r="K238" s="196" t="str">
        <f>IF(J238&gt;0,"ATRASADO","")</f>
        <v>ATRASADO</v>
      </c>
    </row>
    <row r="239" spans="2:11" s="177" customFormat="1">
      <c r="B239" s="6">
        <v>45476</v>
      </c>
      <c r="C239" s="13" t="s">
        <v>1484</v>
      </c>
      <c r="D239" s="9" t="s">
        <v>857</v>
      </c>
      <c r="E239" s="15" t="s">
        <v>729</v>
      </c>
      <c r="F239" s="55">
        <v>2242</v>
      </c>
      <c r="G239" s="28">
        <v>3380972.4</v>
      </c>
      <c r="H239" s="6">
        <v>45476</v>
      </c>
      <c r="I239" s="195">
        <f>IF(G239&gt;0,0,"")</f>
        <v>0</v>
      </c>
      <c r="J239" s="195">
        <f>IF(I239=0,G239,"")</f>
        <v>3380972.4</v>
      </c>
      <c r="K239" s="196" t="str">
        <f>IF(J239&gt;0,"ATRASADO","")</f>
        <v>ATRASADO</v>
      </c>
    </row>
    <row r="240" spans="2:11" s="186" customFormat="1">
      <c r="B240" s="6">
        <v>45509</v>
      </c>
      <c r="C240" s="13" t="s">
        <v>1011</v>
      </c>
      <c r="D240" s="9" t="s">
        <v>857</v>
      </c>
      <c r="E240" s="15" t="s">
        <v>729</v>
      </c>
      <c r="F240" s="55">
        <v>2242</v>
      </c>
      <c r="G240" s="28">
        <v>3380972.4</v>
      </c>
      <c r="H240" s="6">
        <v>45509</v>
      </c>
      <c r="I240" s="195">
        <f>IF(G240&gt;0,0,"")</f>
        <v>0</v>
      </c>
      <c r="J240" s="195">
        <f>IF(I240=0,G240,"")</f>
        <v>3380972.4</v>
      </c>
      <c r="K240" s="196" t="str">
        <f>IF(J240&gt;0,"ATRASADO","")</f>
        <v>ATRASADO</v>
      </c>
    </row>
    <row r="241" spans="2:11" s="186" customFormat="1">
      <c r="B241" s="6">
        <v>45540</v>
      </c>
      <c r="C241" s="13" t="s">
        <v>1618</v>
      </c>
      <c r="D241" s="9" t="s">
        <v>857</v>
      </c>
      <c r="E241" s="15" t="s">
        <v>729</v>
      </c>
      <c r="F241" s="55">
        <v>2242</v>
      </c>
      <c r="G241" s="28">
        <v>3380972.4</v>
      </c>
      <c r="H241" s="6">
        <v>45540</v>
      </c>
      <c r="I241" s="195">
        <f>IF(G241&gt;0,0,"")</f>
        <v>0</v>
      </c>
      <c r="J241" s="195">
        <f>IF(I241=0,G241,"")</f>
        <v>3380972.4</v>
      </c>
      <c r="K241" s="196" t="s">
        <v>746</v>
      </c>
    </row>
    <row r="242" spans="2:11" s="186" customFormat="1">
      <c r="B242" s="6" t="s">
        <v>1613</v>
      </c>
      <c r="C242" s="13" t="s">
        <v>1007</v>
      </c>
      <c r="D242" s="9" t="s">
        <v>857</v>
      </c>
      <c r="E242" s="15" t="s">
        <v>729</v>
      </c>
      <c r="F242" s="55">
        <v>2242</v>
      </c>
      <c r="G242" s="28">
        <v>1352388.96</v>
      </c>
      <c r="H242" s="6" t="s">
        <v>1613</v>
      </c>
      <c r="I242" s="195">
        <f>IF(G242&gt;0,0,"")</f>
        <v>0</v>
      </c>
      <c r="J242" s="195">
        <f>IF(I242=0,G242,"")</f>
        <v>1352388.96</v>
      </c>
      <c r="K242" s="196" t="s">
        <v>746</v>
      </c>
    </row>
    <row r="243" spans="2:11" s="175" customFormat="1">
      <c r="B243" s="6"/>
      <c r="C243" s="13"/>
      <c r="D243" s="9"/>
      <c r="E243" s="15"/>
      <c r="F243" s="55"/>
      <c r="G243" s="28"/>
      <c r="H243" s="6"/>
      <c r="I243" s="195"/>
      <c r="J243" s="195"/>
      <c r="K243" s="196"/>
    </row>
    <row r="244" spans="2:11" s="175" customFormat="1">
      <c r="B244" s="6">
        <v>45413</v>
      </c>
      <c r="C244" s="13" t="s">
        <v>1073</v>
      </c>
      <c r="D244" s="9" t="s">
        <v>1345</v>
      </c>
      <c r="E244" s="15" t="s">
        <v>1371</v>
      </c>
      <c r="F244" s="55">
        <v>2259</v>
      </c>
      <c r="G244" s="28">
        <v>809489.64</v>
      </c>
      <c r="H244" s="6" t="s">
        <v>1370</v>
      </c>
      <c r="I244" s="195">
        <v>0</v>
      </c>
      <c r="J244" s="195">
        <f>+G244-I244</f>
        <v>809489.64</v>
      </c>
      <c r="K244" s="196" t="s">
        <v>746</v>
      </c>
    </row>
    <row r="245" spans="2:11" s="132" customFormat="1">
      <c r="B245" s="6"/>
      <c r="C245" s="13"/>
      <c r="D245" s="9"/>
      <c r="E245" s="15"/>
      <c r="F245" s="55"/>
      <c r="G245" s="28"/>
      <c r="H245" s="6"/>
      <c r="I245" s="195"/>
      <c r="J245" s="195"/>
      <c r="K245" s="196"/>
    </row>
    <row r="246" spans="2:11" s="119" customFormat="1">
      <c r="B246" s="6">
        <v>44743</v>
      </c>
      <c r="C246" s="13" t="s">
        <v>769</v>
      </c>
      <c r="D246" s="9" t="s">
        <v>768</v>
      </c>
      <c r="E246" s="15" t="s">
        <v>536</v>
      </c>
      <c r="F246" s="55">
        <v>2311</v>
      </c>
      <c r="G246" s="28">
        <v>942525</v>
      </c>
      <c r="H246" s="6">
        <v>44743</v>
      </c>
      <c r="I246" s="195">
        <f>IF(G246&gt;0,0,"")</f>
        <v>0</v>
      </c>
      <c r="J246" s="195">
        <f>IF(I246=0,G246,"")</f>
        <v>942525</v>
      </c>
      <c r="K246" s="196" t="str">
        <f>IF(J246&gt;0,"ATRASADO","")</f>
        <v>ATRASADO</v>
      </c>
    </row>
    <row r="247" spans="2:11" s="169" customFormat="1">
      <c r="B247" s="6"/>
      <c r="C247" s="13"/>
      <c r="D247" s="9"/>
      <c r="E247" s="15"/>
      <c r="F247" s="55"/>
      <c r="G247" s="28"/>
      <c r="H247" s="6"/>
      <c r="I247" s="195"/>
      <c r="J247" s="195"/>
      <c r="K247" s="196"/>
    </row>
    <row r="248" spans="2:11" s="169" customFormat="1">
      <c r="B248" s="6" t="s">
        <v>1156</v>
      </c>
      <c r="C248" s="13" t="s">
        <v>735</v>
      </c>
      <c r="D248" s="9" t="s">
        <v>1209</v>
      </c>
      <c r="E248" s="15" t="s">
        <v>929</v>
      </c>
      <c r="F248" s="55">
        <v>2391</v>
      </c>
      <c r="G248" s="28">
        <v>231291.8</v>
      </c>
      <c r="H248" s="6" t="s">
        <v>1218</v>
      </c>
      <c r="I248" s="195">
        <f>IF(G248&gt;0,0,"")</f>
        <v>0</v>
      </c>
      <c r="J248" s="195">
        <f>IF(I248=0,G248,"")</f>
        <v>231291.8</v>
      </c>
      <c r="K248" s="196" t="s">
        <v>746</v>
      </c>
    </row>
    <row r="249" spans="2:11" s="108" customFormat="1">
      <c r="B249" s="6"/>
      <c r="C249" s="13"/>
      <c r="D249" s="9"/>
      <c r="E249" s="15"/>
      <c r="F249" s="55"/>
      <c r="G249" s="28"/>
      <c r="H249" s="6"/>
      <c r="I249" s="195"/>
      <c r="J249" s="195"/>
      <c r="K249" s="196"/>
    </row>
    <row r="250" spans="2:11" s="74" customFormat="1">
      <c r="B250" s="6">
        <v>41191</v>
      </c>
      <c r="C250" s="12">
        <v>1500000606</v>
      </c>
      <c r="D250" s="9" t="s">
        <v>123</v>
      </c>
      <c r="E250" s="15" t="s">
        <v>102</v>
      </c>
      <c r="F250" s="55">
        <v>2221</v>
      </c>
      <c r="G250" s="28">
        <v>78532</v>
      </c>
      <c r="H250" s="6">
        <v>41191</v>
      </c>
      <c r="I250" s="195">
        <f>IF(G250&gt;0,0,"")</f>
        <v>0</v>
      </c>
      <c r="J250" s="195">
        <f>IF(I250=0,G250,"")</f>
        <v>78532</v>
      </c>
      <c r="K250" s="196" t="str">
        <f>IF(J250&gt;0,"ATRASADO","")</f>
        <v>ATRASADO</v>
      </c>
    </row>
    <row r="251" spans="2:11" s="74" customFormat="1">
      <c r="B251" s="6">
        <v>40915</v>
      </c>
      <c r="C251" s="8">
        <v>797</v>
      </c>
      <c r="D251" s="9" t="s">
        <v>123</v>
      </c>
      <c r="E251" s="15" t="s">
        <v>102</v>
      </c>
      <c r="F251" s="55">
        <v>2221</v>
      </c>
      <c r="G251" s="28">
        <v>370575</v>
      </c>
      <c r="H251" s="23">
        <v>40915</v>
      </c>
      <c r="I251" s="195">
        <f>IF(G251&gt;0,0,"")</f>
        <v>0</v>
      </c>
      <c r="J251" s="195">
        <f>IF(I251=0,G251,"")</f>
        <v>370575</v>
      </c>
      <c r="K251" s="196" t="str">
        <f>IF(J251&gt;0,"ATRASADO","")</f>
        <v>ATRASADO</v>
      </c>
    </row>
    <row r="252" spans="2:11" s="110" customFormat="1">
      <c r="B252" s="6"/>
      <c r="C252" s="44"/>
      <c r="D252" s="9"/>
      <c r="E252" s="15"/>
      <c r="F252" s="55"/>
      <c r="G252" s="28"/>
      <c r="H252" s="6"/>
      <c r="I252" s="195"/>
      <c r="J252" s="195"/>
      <c r="K252" s="196"/>
    </row>
    <row r="253" spans="2:11" s="74" customFormat="1">
      <c r="B253" s="7">
        <v>41488</v>
      </c>
      <c r="C253" s="12">
        <v>1500000082</v>
      </c>
      <c r="D253" s="9" t="s">
        <v>19</v>
      </c>
      <c r="E253" s="15" t="s">
        <v>20</v>
      </c>
      <c r="F253" s="55">
        <v>2254</v>
      </c>
      <c r="G253" s="28">
        <v>1408750</v>
      </c>
      <c r="H253" s="7">
        <v>41488</v>
      </c>
      <c r="I253" s="195">
        <f t="shared" ref="I253:I262" si="30">IF(G253&gt;0,0,"")</f>
        <v>0</v>
      </c>
      <c r="J253" s="195">
        <f t="shared" ref="J253:J262" si="31">IF(I253=0,G253,"")</f>
        <v>1408750</v>
      </c>
      <c r="K253" s="196" t="str">
        <f t="shared" ref="K253:K262" si="32">IF(J253&gt;0,"ATRASADO","")</f>
        <v>ATRASADO</v>
      </c>
    </row>
    <row r="254" spans="2:11" s="75" customFormat="1">
      <c r="B254" s="7">
        <v>41506</v>
      </c>
      <c r="C254" s="12">
        <v>1500000087</v>
      </c>
      <c r="D254" s="9" t="s">
        <v>19</v>
      </c>
      <c r="E254" s="15" t="s">
        <v>20</v>
      </c>
      <c r="F254" s="55">
        <v>2254</v>
      </c>
      <c r="G254" s="28">
        <v>1092500.19</v>
      </c>
      <c r="H254" s="7">
        <v>41506</v>
      </c>
      <c r="I254" s="195">
        <f t="shared" si="30"/>
        <v>0</v>
      </c>
      <c r="J254" s="195">
        <f t="shared" si="31"/>
        <v>1092500.19</v>
      </c>
      <c r="K254" s="196" t="str">
        <f t="shared" si="32"/>
        <v>ATRASADO</v>
      </c>
    </row>
    <row r="255" spans="2:11" s="75" customFormat="1">
      <c r="B255" s="7">
        <v>41513</v>
      </c>
      <c r="C255" s="12">
        <v>1500000088</v>
      </c>
      <c r="D255" s="9" t="s">
        <v>19</v>
      </c>
      <c r="E255" s="15" t="s">
        <v>20</v>
      </c>
      <c r="F255" s="55">
        <v>2254</v>
      </c>
      <c r="G255" s="28">
        <v>288000</v>
      </c>
      <c r="H255" s="7">
        <v>41513</v>
      </c>
      <c r="I255" s="195">
        <f t="shared" si="30"/>
        <v>0</v>
      </c>
      <c r="J255" s="195">
        <f t="shared" si="31"/>
        <v>288000</v>
      </c>
      <c r="K255" s="196" t="str">
        <f t="shared" si="32"/>
        <v>ATRASADO</v>
      </c>
    </row>
    <row r="256" spans="2:11" s="77" customFormat="1">
      <c r="B256" s="7">
        <v>41610</v>
      </c>
      <c r="C256" s="12">
        <v>1500000125</v>
      </c>
      <c r="D256" s="9" t="s">
        <v>19</v>
      </c>
      <c r="E256" s="15" t="s">
        <v>20</v>
      </c>
      <c r="F256" s="55">
        <v>2254</v>
      </c>
      <c r="G256" s="28">
        <v>825000</v>
      </c>
      <c r="H256" s="7">
        <v>41610</v>
      </c>
      <c r="I256" s="195">
        <f t="shared" si="30"/>
        <v>0</v>
      </c>
      <c r="J256" s="195">
        <f t="shared" si="31"/>
        <v>825000</v>
      </c>
      <c r="K256" s="196" t="str">
        <f t="shared" si="32"/>
        <v>ATRASADO</v>
      </c>
    </row>
    <row r="257" spans="2:11" s="74" customFormat="1">
      <c r="B257" s="7">
        <v>41639</v>
      </c>
      <c r="C257" s="12">
        <v>1500000130</v>
      </c>
      <c r="D257" s="9" t="s">
        <v>19</v>
      </c>
      <c r="E257" s="15" t="s">
        <v>20</v>
      </c>
      <c r="F257" s="55">
        <v>2254</v>
      </c>
      <c r="G257" s="28">
        <v>825000</v>
      </c>
      <c r="H257" s="7">
        <v>41639</v>
      </c>
      <c r="I257" s="195">
        <f t="shared" si="30"/>
        <v>0</v>
      </c>
      <c r="J257" s="195">
        <f t="shared" si="31"/>
        <v>825000</v>
      </c>
      <c r="K257" s="196" t="str">
        <f t="shared" si="32"/>
        <v>ATRASADO</v>
      </c>
    </row>
    <row r="258" spans="2:11" s="74" customFormat="1">
      <c r="B258" s="7">
        <v>41670</v>
      </c>
      <c r="C258" s="12">
        <v>1500000134</v>
      </c>
      <c r="D258" s="9" t="s">
        <v>19</v>
      </c>
      <c r="E258" s="15" t="s">
        <v>20</v>
      </c>
      <c r="F258" s="55">
        <v>2254</v>
      </c>
      <c r="G258" s="28">
        <v>755000</v>
      </c>
      <c r="H258" s="7">
        <v>41670</v>
      </c>
      <c r="I258" s="195">
        <f t="shared" si="30"/>
        <v>0</v>
      </c>
      <c r="J258" s="195">
        <f t="shared" si="31"/>
        <v>755000</v>
      </c>
      <c r="K258" s="196" t="str">
        <f t="shared" si="32"/>
        <v>ATRASADO</v>
      </c>
    </row>
    <row r="259" spans="2:11">
      <c r="B259" s="7">
        <v>41698</v>
      </c>
      <c r="C259" s="12">
        <v>1500000137</v>
      </c>
      <c r="D259" s="9" t="s">
        <v>19</v>
      </c>
      <c r="E259" s="15" t="s">
        <v>20</v>
      </c>
      <c r="F259" s="55">
        <v>2254</v>
      </c>
      <c r="G259" s="28">
        <v>318500</v>
      </c>
      <c r="H259" s="7">
        <v>41698</v>
      </c>
      <c r="I259" s="195">
        <f t="shared" si="30"/>
        <v>0</v>
      </c>
      <c r="J259" s="195">
        <f t="shared" si="31"/>
        <v>318500</v>
      </c>
      <c r="K259" s="196" t="str">
        <f t="shared" si="32"/>
        <v>ATRASADO</v>
      </c>
    </row>
    <row r="260" spans="2:11">
      <c r="B260" s="7">
        <v>42261</v>
      </c>
      <c r="C260" s="12">
        <v>1500000180</v>
      </c>
      <c r="D260" s="9" t="s">
        <v>19</v>
      </c>
      <c r="E260" s="15" t="s">
        <v>20</v>
      </c>
      <c r="F260" s="55">
        <v>2254</v>
      </c>
      <c r="G260" s="28">
        <v>270000</v>
      </c>
      <c r="H260" s="7">
        <v>42261</v>
      </c>
      <c r="I260" s="195">
        <f t="shared" si="30"/>
        <v>0</v>
      </c>
      <c r="J260" s="195">
        <f t="shared" si="31"/>
        <v>270000</v>
      </c>
      <c r="K260" s="196" t="str">
        <f t="shared" si="32"/>
        <v>ATRASADO</v>
      </c>
    </row>
    <row r="261" spans="2:11">
      <c r="B261" s="7">
        <v>42261</v>
      </c>
      <c r="C261" s="12">
        <v>1500000181</v>
      </c>
      <c r="D261" s="9" t="s">
        <v>19</v>
      </c>
      <c r="E261" s="15" t="s">
        <v>20</v>
      </c>
      <c r="F261" s="55">
        <v>2254</v>
      </c>
      <c r="G261" s="28">
        <v>270000</v>
      </c>
      <c r="H261" s="7">
        <v>42261</v>
      </c>
      <c r="I261" s="195">
        <f t="shared" si="30"/>
        <v>0</v>
      </c>
      <c r="J261" s="195">
        <f t="shared" si="31"/>
        <v>270000</v>
      </c>
      <c r="K261" s="196" t="str">
        <f t="shared" si="32"/>
        <v>ATRASADO</v>
      </c>
    </row>
    <row r="262" spans="2:11">
      <c r="B262" s="7">
        <v>42261</v>
      </c>
      <c r="C262" s="12">
        <v>1500000182</v>
      </c>
      <c r="D262" s="9" t="s">
        <v>19</v>
      </c>
      <c r="E262" s="15" t="s">
        <v>20</v>
      </c>
      <c r="F262" s="55">
        <v>2254</v>
      </c>
      <c r="G262" s="28">
        <v>270000</v>
      </c>
      <c r="H262" s="7">
        <v>42261</v>
      </c>
      <c r="I262" s="195">
        <f t="shared" si="30"/>
        <v>0</v>
      </c>
      <c r="J262" s="195">
        <f t="shared" si="31"/>
        <v>270000</v>
      </c>
      <c r="K262" s="196" t="str">
        <f t="shared" si="32"/>
        <v>ATRASADO</v>
      </c>
    </row>
    <row r="263" spans="2:11" s="172" customFormat="1">
      <c r="B263" s="7"/>
      <c r="C263" s="12"/>
      <c r="D263" s="9"/>
      <c r="E263" s="15"/>
      <c r="F263" s="55"/>
      <c r="G263" s="28"/>
      <c r="H263" s="7"/>
      <c r="I263" s="195"/>
      <c r="J263" s="195"/>
      <c r="K263" s="196"/>
    </row>
    <row r="264" spans="2:11" s="172" customFormat="1">
      <c r="B264" s="7">
        <v>45383</v>
      </c>
      <c r="C264" s="12" t="s">
        <v>1035</v>
      </c>
      <c r="D264" s="9" t="s">
        <v>1260</v>
      </c>
      <c r="E264" s="15" t="s">
        <v>102</v>
      </c>
      <c r="F264" s="55">
        <v>2221</v>
      </c>
      <c r="G264" s="28">
        <v>29500</v>
      </c>
      <c r="H264" s="7">
        <v>45383</v>
      </c>
      <c r="I264" s="195">
        <f t="shared" ref="I264:I269" si="33">IF(G264&gt;0,0,"")</f>
        <v>0</v>
      </c>
      <c r="J264" s="195">
        <f t="shared" ref="J264:J269" si="34">IF(I264=0,G264,"")</f>
        <v>29500</v>
      </c>
      <c r="K264" s="196" t="str">
        <f>IF(J264&gt;0,"ATRASADO","")</f>
        <v>ATRASADO</v>
      </c>
    </row>
    <row r="265" spans="2:11" s="172" customFormat="1">
      <c r="B265" s="7">
        <v>45383</v>
      </c>
      <c r="C265" s="12" t="s">
        <v>1036</v>
      </c>
      <c r="D265" s="9" t="s">
        <v>1260</v>
      </c>
      <c r="E265" s="15" t="s">
        <v>102</v>
      </c>
      <c r="F265" s="55">
        <v>2221</v>
      </c>
      <c r="G265" s="28">
        <v>29500</v>
      </c>
      <c r="H265" s="7">
        <v>45383</v>
      </c>
      <c r="I265" s="195">
        <f t="shared" si="33"/>
        <v>0</v>
      </c>
      <c r="J265" s="195">
        <f t="shared" si="34"/>
        <v>29500</v>
      </c>
      <c r="K265" s="196" t="str">
        <f>IF(J265&gt;0,"ATRASADO","")</f>
        <v>ATRASADO</v>
      </c>
    </row>
    <row r="266" spans="2:11" s="172" customFormat="1">
      <c r="B266" s="7">
        <v>45383</v>
      </c>
      <c r="C266" s="12" t="s">
        <v>883</v>
      </c>
      <c r="D266" s="9" t="s">
        <v>1260</v>
      </c>
      <c r="E266" s="15" t="s">
        <v>102</v>
      </c>
      <c r="F266" s="55">
        <v>2221</v>
      </c>
      <c r="G266" s="28">
        <v>29500</v>
      </c>
      <c r="H266" s="7">
        <v>45383</v>
      </c>
      <c r="I266" s="195">
        <f t="shared" si="33"/>
        <v>0</v>
      </c>
      <c r="J266" s="195">
        <f t="shared" si="34"/>
        <v>29500</v>
      </c>
      <c r="K266" s="196" t="str">
        <f>IF(J266&gt;0,"ATRASADO","")</f>
        <v>ATRASADO</v>
      </c>
    </row>
    <row r="267" spans="2:11" s="172" customFormat="1">
      <c r="B267" s="7">
        <v>45383</v>
      </c>
      <c r="C267" s="12" t="s">
        <v>586</v>
      </c>
      <c r="D267" s="9" t="s">
        <v>1260</v>
      </c>
      <c r="E267" s="15" t="s">
        <v>102</v>
      </c>
      <c r="F267" s="55">
        <v>2221</v>
      </c>
      <c r="G267" s="28">
        <v>29500</v>
      </c>
      <c r="H267" s="7">
        <v>45383</v>
      </c>
      <c r="I267" s="195">
        <f t="shared" si="33"/>
        <v>0</v>
      </c>
      <c r="J267" s="195">
        <f t="shared" si="34"/>
        <v>29500</v>
      </c>
      <c r="K267" s="196" t="str">
        <f>IF(J267&gt;0,"ATRASADO","")</f>
        <v>ATRASADO</v>
      </c>
    </row>
    <row r="268" spans="2:11" s="175" customFormat="1">
      <c r="B268" s="7">
        <v>45413</v>
      </c>
      <c r="C268" s="12" t="s">
        <v>1110</v>
      </c>
      <c r="D268" s="9" t="s">
        <v>1260</v>
      </c>
      <c r="E268" s="15" t="s">
        <v>102</v>
      </c>
      <c r="F268" s="55">
        <v>2221</v>
      </c>
      <c r="G268" s="28">
        <v>29500</v>
      </c>
      <c r="H268" s="7">
        <v>45413</v>
      </c>
      <c r="I268" s="195">
        <f t="shared" si="33"/>
        <v>0</v>
      </c>
      <c r="J268" s="195">
        <f t="shared" si="34"/>
        <v>29500</v>
      </c>
      <c r="K268" s="196" t="s">
        <v>746</v>
      </c>
    </row>
    <row r="269" spans="2:11" s="175" customFormat="1">
      <c r="B269" s="7">
        <v>45413</v>
      </c>
      <c r="C269" s="12" t="s">
        <v>1111</v>
      </c>
      <c r="D269" s="9" t="s">
        <v>1260</v>
      </c>
      <c r="E269" s="15" t="s">
        <v>102</v>
      </c>
      <c r="F269" s="55">
        <v>2221</v>
      </c>
      <c r="G269" s="28">
        <v>29500</v>
      </c>
      <c r="H269" s="7">
        <v>45413</v>
      </c>
      <c r="I269" s="195">
        <f t="shared" si="33"/>
        <v>0</v>
      </c>
      <c r="J269" s="195">
        <f t="shared" si="34"/>
        <v>29500</v>
      </c>
      <c r="K269" s="196" t="s">
        <v>746</v>
      </c>
    </row>
    <row r="270" spans="2:11" s="138" customFormat="1">
      <c r="B270" s="7"/>
      <c r="C270" s="12"/>
      <c r="D270" s="9"/>
      <c r="E270" s="15"/>
      <c r="F270" s="55"/>
      <c r="G270" s="28"/>
      <c r="H270" s="7"/>
      <c r="I270" s="195"/>
      <c r="J270" s="195"/>
      <c r="K270" s="196"/>
    </row>
    <row r="271" spans="2:11" s="188" customFormat="1">
      <c r="B271" s="7">
        <v>45231</v>
      </c>
      <c r="C271" s="12" t="s">
        <v>997</v>
      </c>
      <c r="D271" s="9" t="s">
        <v>829</v>
      </c>
      <c r="E271" s="15" t="s">
        <v>830</v>
      </c>
      <c r="F271" s="55">
        <v>2253</v>
      </c>
      <c r="G271" s="28">
        <v>545160</v>
      </c>
      <c r="H271" s="7">
        <v>45231</v>
      </c>
      <c r="I271" s="195">
        <f>IF(G271&gt;0,0,"")</f>
        <v>0</v>
      </c>
      <c r="J271" s="195">
        <f>IF(I271=0,G271,"")</f>
        <v>545160</v>
      </c>
      <c r="K271" s="196" t="str">
        <f>IF(J271&gt;0,"ATRASADO","")</f>
        <v>ATRASADO</v>
      </c>
    </row>
    <row r="272" spans="2:11" s="161" customFormat="1">
      <c r="B272" s="7">
        <v>45264</v>
      </c>
      <c r="C272" s="12" t="s">
        <v>1041</v>
      </c>
      <c r="D272" s="9" t="s">
        <v>829</v>
      </c>
      <c r="E272" s="15" t="s">
        <v>830</v>
      </c>
      <c r="F272" s="55">
        <v>2253</v>
      </c>
      <c r="G272" s="28">
        <v>547520</v>
      </c>
      <c r="H272" s="7">
        <v>45264</v>
      </c>
      <c r="I272" s="195">
        <f>IF(G272&gt;0,0,"")</f>
        <v>0</v>
      </c>
      <c r="J272" s="195">
        <f>IF(I272=0,G272,"")</f>
        <v>547520</v>
      </c>
      <c r="K272" s="196" t="str">
        <f>IF(J272&gt;0,"ATRASADO","")</f>
        <v>ATRASADO</v>
      </c>
    </row>
    <row r="273" spans="2:11" s="165" customFormat="1">
      <c r="B273" s="7">
        <v>45295</v>
      </c>
      <c r="C273" s="12" t="s">
        <v>1107</v>
      </c>
      <c r="D273" s="9" t="s">
        <v>829</v>
      </c>
      <c r="E273" s="15" t="s">
        <v>830</v>
      </c>
      <c r="F273" s="55">
        <v>2253</v>
      </c>
      <c r="G273" s="28">
        <v>547520</v>
      </c>
      <c r="H273" s="7">
        <v>45295</v>
      </c>
      <c r="I273" s="195">
        <f>IF(G273&gt;0,0,"")</f>
        <v>0</v>
      </c>
      <c r="J273" s="195">
        <f>IF(I273=0,G273,"")</f>
        <v>547520</v>
      </c>
      <c r="K273" s="196" t="str">
        <f>IF(J273&gt;0,"ATRASADO","")</f>
        <v>ATRASADO</v>
      </c>
    </row>
    <row r="274" spans="2:11" s="168" customFormat="1">
      <c r="B274" s="7">
        <v>45328</v>
      </c>
      <c r="C274" s="12" t="s">
        <v>792</v>
      </c>
      <c r="D274" s="9" t="s">
        <v>829</v>
      </c>
      <c r="E274" s="15" t="s">
        <v>830</v>
      </c>
      <c r="F274" s="55">
        <v>2253</v>
      </c>
      <c r="G274" s="28">
        <v>547520</v>
      </c>
      <c r="H274" s="7">
        <v>45356</v>
      </c>
      <c r="I274" s="195">
        <f>IF(G274&gt;0,0,"")</f>
        <v>0</v>
      </c>
      <c r="J274" s="195">
        <f>IF(I274=0,G274,"")</f>
        <v>547520</v>
      </c>
      <c r="K274" s="196" t="str">
        <f>IF(J274&gt;0,"ATRASADO","")</f>
        <v>ATRASADO</v>
      </c>
    </row>
    <row r="275" spans="2:11" s="147" customFormat="1">
      <c r="B275" s="7"/>
      <c r="C275" s="12"/>
      <c r="D275" s="9"/>
      <c r="E275" s="15"/>
      <c r="F275" s="55"/>
      <c r="G275" s="28"/>
      <c r="H275" s="7"/>
      <c r="I275" s="195"/>
      <c r="J275" s="195"/>
      <c r="K275" s="196"/>
    </row>
    <row r="276" spans="2:11" s="179" customFormat="1">
      <c r="B276" s="7" t="s">
        <v>1619</v>
      </c>
      <c r="C276" s="12" t="s">
        <v>1620</v>
      </c>
      <c r="D276" s="9" t="s">
        <v>885</v>
      </c>
      <c r="E276" s="15" t="s">
        <v>556</v>
      </c>
      <c r="F276" s="55">
        <v>2213</v>
      </c>
      <c r="G276" s="28">
        <v>242578.71</v>
      </c>
      <c r="H276" s="7">
        <v>45546</v>
      </c>
      <c r="I276" s="195">
        <f t="shared" ref="I276:I281" si="35">IF(G276&gt;0,0,"")</f>
        <v>0</v>
      </c>
      <c r="J276" s="195">
        <f t="shared" ref="J276:J281" si="36">IF(I276=0,G276,"")</f>
        <v>242578.71</v>
      </c>
      <c r="K276" s="196" t="str">
        <f>IF(J276&gt;0,"ATRASADO","")</f>
        <v>ATRASADO</v>
      </c>
    </row>
    <row r="277" spans="2:11" s="179" customFormat="1">
      <c r="B277" s="7" t="s">
        <v>1619</v>
      </c>
      <c r="C277" s="12" t="s">
        <v>1621</v>
      </c>
      <c r="D277" s="9" t="s">
        <v>885</v>
      </c>
      <c r="E277" s="15" t="s">
        <v>556</v>
      </c>
      <c r="F277" s="55">
        <v>2213</v>
      </c>
      <c r="G277" s="28">
        <v>321485.40000000002</v>
      </c>
      <c r="H277" s="7">
        <v>45546</v>
      </c>
      <c r="I277" s="195">
        <f t="shared" si="35"/>
        <v>0</v>
      </c>
      <c r="J277" s="195">
        <f t="shared" si="36"/>
        <v>321485.40000000002</v>
      </c>
      <c r="K277" s="196" t="str">
        <f>IF(J277&gt;0,"ATRASADO","")</f>
        <v>ATRASADO</v>
      </c>
    </row>
    <row r="278" spans="2:11" s="179" customFormat="1">
      <c r="B278" s="7" t="s">
        <v>1619</v>
      </c>
      <c r="C278" s="12" t="s">
        <v>1622</v>
      </c>
      <c r="D278" s="9" t="s">
        <v>885</v>
      </c>
      <c r="E278" s="15" t="s">
        <v>556</v>
      </c>
      <c r="F278" s="55">
        <v>2213</v>
      </c>
      <c r="G278" s="28">
        <v>3499.24</v>
      </c>
      <c r="H278" s="7">
        <v>45546</v>
      </c>
      <c r="I278" s="195">
        <f t="shared" si="35"/>
        <v>0</v>
      </c>
      <c r="J278" s="195">
        <f t="shared" si="36"/>
        <v>3499.24</v>
      </c>
      <c r="K278" s="196" t="str">
        <f>IF(J278&gt;0,"ATRASADO","")</f>
        <v>ATRASADO</v>
      </c>
    </row>
    <row r="279" spans="2:11" s="188" customFormat="1">
      <c r="B279" s="7" t="s">
        <v>1811</v>
      </c>
      <c r="C279" s="12" t="s">
        <v>1813</v>
      </c>
      <c r="D279" s="9" t="s">
        <v>885</v>
      </c>
      <c r="E279" s="15" t="s">
        <v>556</v>
      </c>
      <c r="F279" s="55">
        <v>2213</v>
      </c>
      <c r="G279" s="28">
        <v>245342.06</v>
      </c>
      <c r="H279" s="7">
        <v>45576</v>
      </c>
      <c r="I279" s="195">
        <f t="shared" si="35"/>
        <v>0</v>
      </c>
      <c r="J279" s="195">
        <f t="shared" si="36"/>
        <v>245342.06</v>
      </c>
      <c r="K279" s="196" t="s">
        <v>746</v>
      </c>
    </row>
    <row r="280" spans="2:11" s="188" customFormat="1">
      <c r="B280" s="7" t="s">
        <v>1811</v>
      </c>
      <c r="C280" s="12" t="s">
        <v>1812</v>
      </c>
      <c r="D280" s="9" t="s">
        <v>885</v>
      </c>
      <c r="E280" s="15" t="s">
        <v>556</v>
      </c>
      <c r="F280" s="55">
        <v>2213</v>
      </c>
      <c r="G280" s="28">
        <v>321776.21999999997</v>
      </c>
      <c r="H280" s="7">
        <v>45576</v>
      </c>
      <c r="I280" s="195">
        <f t="shared" si="35"/>
        <v>0</v>
      </c>
      <c r="J280" s="195">
        <f t="shared" si="36"/>
        <v>321776.21999999997</v>
      </c>
      <c r="K280" s="196" t="s">
        <v>746</v>
      </c>
    </row>
    <row r="281" spans="2:11" s="188" customFormat="1">
      <c r="B281" s="7" t="s">
        <v>1811</v>
      </c>
      <c r="C281" s="12" t="s">
        <v>1814</v>
      </c>
      <c r="D281" s="9" t="s">
        <v>885</v>
      </c>
      <c r="E281" s="15" t="s">
        <v>556</v>
      </c>
      <c r="F281" s="55">
        <v>2213</v>
      </c>
      <c r="G281" s="28">
        <v>3499.24</v>
      </c>
      <c r="H281" s="7">
        <v>45576</v>
      </c>
      <c r="I281" s="195">
        <f t="shared" si="35"/>
        <v>0</v>
      </c>
      <c r="J281" s="195">
        <f t="shared" si="36"/>
        <v>3499.24</v>
      </c>
      <c r="K281" s="196" t="s">
        <v>746</v>
      </c>
    </row>
    <row r="282" spans="2:11" s="172" customFormat="1">
      <c r="B282" s="7"/>
      <c r="C282" s="12"/>
      <c r="D282" s="9"/>
      <c r="E282" s="15"/>
      <c r="F282" s="55"/>
      <c r="G282" s="28"/>
      <c r="H282" s="7"/>
      <c r="I282" s="195"/>
      <c r="J282" s="195"/>
      <c r="K282" s="196"/>
    </row>
    <row r="283" spans="2:11" s="172" customFormat="1">
      <c r="B283" s="7">
        <v>45383</v>
      </c>
      <c r="C283" s="12" t="s">
        <v>1269</v>
      </c>
      <c r="D283" s="9" t="s">
        <v>1261</v>
      </c>
      <c r="E283" s="15" t="s">
        <v>102</v>
      </c>
      <c r="F283" s="55">
        <v>2221</v>
      </c>
      <c r="G283" s="28">
        <v>29500</v>
      </c>
      <c r="H283" s="7">
        <v>45383</v>
      </c>
      <c r="I283" s="195">
        <f t="shared" ref="I283:I288" si="37">IF(G283&gt;0,0,"")</f>
        <v>0</v>
      </c>
      <c r="J283" s="195">
        <f t="shared" ref="J283:J288" si="38">IF(I283=0,G283,"")</f>
        <v>29500</v>
      </c>
      <c r="K283" s="196" t="str">
        <f t="shared" ref="K283:K288" si="39">IF(J283&gt;0,"ATRASADO","")</f>
        <v>ATRASADO</v>
      </c>
    </row>
    <row r="284" spans="2:11" s="172" customFormat="1">
      <c r="B284" s="7">
        <v>45383</v>
      </c>
      <c r="C284" s="12" t="s">
        <v>998</v>
      </c>
      <c r="D284" s="9" t="s">
        <v>1261</v>
      </c>
      <c r="E284" s="15" t="s">
        <v>102</v>
      </c>
      <c r="F284" s="55">
        <v>2221</v>
      </c>
      <c r="G284" s="28">
        <v>29500</v>
      </c>
      <c r="H284" s="7">
        <v>45383</v>
      </c>
      <c r="I284" s="195">
        <f t="shared" si="37"/>
        <v>0</v>
      </c>
      <c r="J284" s="195">
        <f t="shared" si="38"/>
        <v>29500</v>
      </c>
      <c r="K284" s="196" t="str">
        <f t="shared" si="39"/>
        <v>ATRASADO</v>
      </c>
    </row>
    <row r="285" spans="2:11" s="172" customFormat="1">
      <c r="B285" s="7">
        <v>45383</v>
      </c>
      <c r="C285" s="12" t="s">
        <v>1270</v>
      </c>
      <c r="D285" s="9" t="s">
        <v>1261</v>
      </c>
      <c r="E285" s="15" t="s">
        <v>102</v>
      </c>
      <c r="F285" s="55">
        <v>2221</v>
      </c>
      <c r="G285" s="28">
        <v>29500</v>
      </c>
      <c r="H285" s="7">
        <v>45383</v>
      </c>
      <c r="I285" s="195">
        <f t="shared" si="37"/>
        <v>0</v>
      </c>
      <c r="J285" s="195">
        <f t="shared" si="38"/>
        <v>29500</v>
      </c>
      <c r="K285" s="196" t="str">
        <f t="shared" si="39"/>
        <v>ATRASADO</v>
      </c>
    </row>
    <row r="286" spans="2:11" s="175" customFormat="1">
      <c r="B286" s="7">
        <v>45413</v>
      </c>
      <c r="C286" s="12" t="s">
        <v>1045</v>
      </c>
      <c r="D286" s="9" t="s">
        <v>1261</v>
      </c>
      <c r="E286" s="15" t="s">
        <v>102</v>
      </c>
      <c r="F286" s="55">
        <v>2221</v>
      </c>
      <c r="G286" s="28">
        <v>29500</v>
      </c>
      <c r="H286" s="7">
        <v>45413</v>
      </c>
      <c r="I286" s="195">
        <f t="shared" si="37"/>
        <v>0</v>
      </c>
      <c r="J286" s="195">
        <f t="shared" si="38"/>
        <v>29500</v>
      </c>
      <c r="K286" s="196" t="str">
        <f t="shared" si="39"/>
        <v>ATRASADO</v>
      </c>
    </row>
    <row r="287" spans="2:11" s="175" customFormat="1">
      <c r="B287" s="7">
        <v>45413</v>
      </c>
      <c r="C287" s="12" t="s">
        <v>1059</v>
      </c>
      <c r="D287" s="9" t="s">
        <v>1261</v>
      </c>
      <c r="E287" s="15" t="s">
        <v>102</v>
      </c>
      <c r="F287" s="55">
        <v>2221</v>
      </c>
      <c r="G287" s="28">
        <v>29500</v>
      </c>
      <c r="H287" s="7">
        <v>45413</v>
      </c>
      <c r="I287" s="195">
        <f t="shared" si="37"/>
        <v>0</v>
      </c>
      <c r="J287" s="195">
        <f t="shared" si="38"/>
        <v>29500</v>
      </c>
      <c r="K287" s="196" t="str">
        <f t="shared" si="39"/>
        <v>ATRASADO</v>
      </c>
    </row>
    <row r="288" spans="2:11" s="175" customFormat="1">
      <c r="B288" s="7">
        <v>45413</v>
      </c>
      <c r="C288" s="12" t="s">
        <v>1373</v>
      </c>
      <c r="D288" s="9" t="s">
        <v>1261</v>
      </c>
      <c r="E288" s="15" t="s">
        <v>102</v>
      </c>
      <c r="F288" s="55">
        <v>2221</v>
      </c>
      <c r="G288" s="28">
        <v>29500</v>
      </c>
      <c r="H288" s="7">
        <v>45413</v>
      </c>
      <c r="I288" s="195">
        <f t="shared" si="37"/>
        <v>0</v>
      </c>
      <c r="J288" s="195">
        <f t="shared" si="38"/>
        <v>29500</v>
      </c>
      <c r="K288" s="196" t="str">
        <f t="shared" si="39"/>
        <v>ATRASADO</v>
      </c>
    </row>
    <row r="289" spans="2:11" s="149" customFormat="1">
      <c r="B289" s="7"/>
      <c r="C289" s="12"/>
      <c r="D289" s="9"/>
      <c r="E289" s="15"/>
      <c r="F289" s="55"/>
      <c r="G289" s="28"/>
      <c r="H289" s="7"/>
      <c r="I289" s="195"/>
      <c r="J289" s="195"/>
      <c r="K289" s="196"/>
    </row>
    <row r="290" spans="2:11" s="185" customFormat="1">
      <c r="B290" s="7">
        <v>45323</v>
      </c>
      <c r="C290" s="12" t="s">
        <v>1560</v>
      </c>
      <c r="D290" s="9" t="s">
        <v>898</v>
      </c>
      <c r="E290" s="15" t="s">
        <v>556</v>
      </c>
      <c r="F290" s="55">
        <v>2213</v>
      </c>
      <c r="G290" s="28">
        <v>10883.6</v>
      </c>
      <c r="H290" s="7">
        <v>45323</v>
      </c>
      <c r="I290" s="195">
        <f>IF(G290&gt;0,0,"")</f>
        <v>0</v>
      </c>
      <c r="J290" s="195">
        <f>IF(I290=0,G290,"")</f>
        <v>10883.6</v>
      </c>
      <c r="K290" s="196" t="str">
        <f>IF(J290&gt;0,"ATRASADO","")</f>
        <v>ATRASADO</v>
      </c>
    </row>
    <row r="291" spans="2:11" s="185" customFormat="1">
      <c r="B291" s="7">
        <v>45323</v>
      </c>
      <c r="C291" s="12" t="s">
        <v>1561</v>
      </c>
      <c r="D291" s="9" t="s">
        <v>898</v>
      </c>
      <c r="E291" s="15" t="s">
        <v>556</v>
      </c>
      <c r="F291" s="55">
        <v>2213</v>
      </c>
      <c r="G291" s="28">
        <v>10883.6</v>
      </c>
      <c r="H291" s="7">
        <v>45323</v>
      </c>
      <c r="I291" s="195">
        <f>IF(G291&gt;0,0,"")</f>
        <v>0</v>
      </c>
      <c r="J291" s="195">
        <f>IF(I291=0,G291,"")</f>
        <v>10883.6</v>
      </c>
      <c r="K291" s="196" t="str">
        <f>IF(J291&gt;0,"ATRASADO","")</f>
        <v>ATRASADO</v>
      </c>
    </row>
    <row r="292" spans="2:11" s="175" customFormat="1">
      <c r="B292" s="7">
        <v>45413</v>
      </c>
      <c r="C292" s="12" t="s">
        <v>1374</v>
      </c>
      <c r="D292" s="9" t="s">
        <v>898</v>
      </c>
      <c r="E292" s="15" t="s">
        <v>556</v>
      </c>
      <c r="F292" s="55">
        <v>2213</v>
      </c>
      <c r="G292" s="28">
        <v>10883.6</v>
      </c>
      <c r="H292" s="7">
        <v>45413</v>
      </c>
      <c r="I292" s="195">
        <f>IF(G292&gt;0,0,"")</f>
        <v>0</v>
      </c>
      <c r="J292" s="195">
        <f>IF(I292=0,G292,"")</f>
        <v>10883.6</v>
      </c>
      <c r="K292" s="196" t="str">
        <f>IF(J292&gt;0,"ATRASADO","")</f>
        <v>ATRASADO</v>
      </c>
    </row>
    <row r="293" spans="2:11" s="175" customFormat="1">
      <c r="B293" s="7">
        <v>45536</v>
      </c>
      <c r="C293" s="12" t="s">
        <v>1623</v>
      </c>
      <c r="D293" s="9" t="s">
        <v>898</v>
      </c>
      <c r="E293" s="15" t="s">
        <v>556</v>
      </c>
      <c r="F293" s="55">
        <v>2213</v>
      </c>
      <c r="G293" s="28">
        <v>10883.6</v>
      </c>
      <c r="H293" s="7">
        <v>45536</v>
      </c>
      <c r="I293" s="195">
        <f>IF(G293&gt;0,0,"")</f>
        <v>0</v>
      </c>
      <c r="J293" s="195">
        <f>IF(I293=0,G293,"")</f>
        <v>10883.6</v>
      </c>
      <c r="K293" s="196" t="s">
        <v>746</v>
      </c>
    </row>
    <row r="294" spans="2:11" s="175" customFormat="1">
      <c r="B294" s="7">
        <v>45536</v>
      </c>
      <c r="C294" s="12" t="s">
        <v>1624</v>
      </c>
      <c r="D294" s="9" t="s">
        <v>898</v>
      </c>
      <c r="E294" s="15" t="s">
        <v>556</v>
      </c>
      <c r="F294" s="55">
        <v>2213</v>
      </c>
      <c r="G294" s="28">
        <v>10883.6</v>
      </c>
      <c r="H294" s="7">
        <v>45536</v>
      </c>
      <c r="I294" s="195">
        <f>IF(G294&gt;0,0,"")</f>
        <v>0</v>
      </c>
      <c r="J294" s="195">
        <f>IF(I294=0,G294,"")</f>
        <v>10883.6</v>
      </c>
      <c r="K294" s="196" t="s">
        <v>746</v>
      </c>
    </row>
    <row r="295" spans="2:11" s="116" customFormat="1">
      <c r="B295" s="6"/>
      <c r="C295" s="13"/>
      <c r="D295" s="9"/>
      <c r="E295" s="15"/>
      <c r="F295" s="55"/>
      <c r="G295" s="28"/>
      <c r="H295" s="6"/>
      <c r="I295" s="195"/>
      <c r="J295" s="195"/>
      <c r="K295" s="11"/>
    </row>
    <row r="296" spans="2:11">
      <c r="B296" s="6">
        <v>41274</v>
      </c>
      <c r="C296" s="12">
        <v>100008923</v>
      </c>
      <c r="D296" s="9" t="s">
        <v>136</v>
      </c>
      <c r="E296" s="15" t="s">
        <v>440</v>
      </c>
      <c r="F296" s="55">
        <v>2311</v>
      </c>
      <c r="G296" s="28">
        <v>32625</v>
      </c>
      <c r="H296" s="23">
        <v>41274</v>
      </c>
      <c r="I296" s="195">
        <f t="shared" ref="I296:I307" si="40">IF(G296&gt;0,0,"")</f>
        <v>0</v>
      </c>
      <c r="J296" s="195">
        <f t="shared" ref="J296:J307" si="41">IF(I296=0,G296,"")</f>
        <v>32625</v>
      </c>
      <c r="K296" s="196" t="str">
        <f t="shared" ref="K296:K307" si="42">IF(J296&gt;0,"ATRASADO","")</f>
        <v>ATRASADO</v>
      </c>
    </row>
    <row r="297" spans="2:11">
      <c r="B297" s="6">
        <v>40632</v>
      </c>
      <c r="C297" s="12">
        <v>100008847</v>
      </c>
      <c r="D297" s="9" t="s">
        <v>136</v>
      </c>
      <c r="E297" s="15" t="s">
        <v>440</v>
      </c>
      <c r="F297" s="55">
        <v>2311</v>
      </c>
      <c r="G297" s="28">
        <v>24000</v>
      </c>
      <c r="H297" s="6">
        <v>40632</v>
      </c>
      <c r="I297" s="195">
        <f t="shared" si="40"/>
        <v>0</v>
      </c>
      <c r="J297" s="195">
        <f t="shared" si="41"/>
        <v>24000</v>
      </c>
      <c r="K297" s="196" t="str">
        <f t="shared" si="42"/>
        <v>ATRASADO</v>
      </c>
    </row>
    <row r="298" spans="2:11">
      <c r="B298" s="6">
        <v>40666</v>
      </c>
      <c r="C298" s="12">
        <v>100008854</v>
      </c>
      <c r="D298" s="9" t="s">
        <v>136</v>
      </c>
      <c r="E298" s="15" t="s">
        <v>440</v>
      </c>
      <c r="F298" s="55">
        <v>2311</v>
      </c>
      <c r="G298" s="28">
        <v>35475</v>
      </c>
      <c r="H298" s="6">
        <v>40666</v>
      </c>
      <c r="I298" s="195">
        <f t="shared" si="40"/>
        <v>0</v>
      </c>
      <c r="J298" s="195">
        <f t="shared" si="41"/>
        <v>35475</v>
      </c>
      <c r="K298" s="196" t="str">
        <f t="shared" si="42"/>
        <v>ATRASADO</v>
      </c>
    </row>
    <row r="299" spans="2:11">
      <c r="B299" s="6">
        <v>40694</v>
      </c>
      <c r="C299" s="12">
        <v>100008858</v>
      </c>
      <c r="D299" s="9" t="s">
        <v>136</v>
      </c>
      <c r="E299" s="15" t="s">
        <v>440</v>
      </c>
      <c r="F299" s="55">
        <v>2311</v>
      </c>
      <c r="G299" s="28">
        <v>45675</v>
      </c>
      <c r="H299" s="6">
        <v>40694</v>
      </c>
      <c r="I299" s="195">
        <f t="shared" si="40"/>
        <v>0</v>
      </c>
      <c r="J299" s="195">
        <f t="shared" si="41"/>
        <v>45675</v>
      </c>
      <c r="K299" s="196" t="str">
        <f t="shared" si="42"/>
        <v>ATRASADO</v>
      </c>
    </row>
    <row r="300" spans="2:11">
      <c r="B300" s="6">
        <v>40724</v>
      </c>
      <c r="C300" s="12">
        <v>100008863</v>
      </c>
      <c r="D300" s="9" t="s">
        <v>136</v>
      </c>
      <c r="E300" s="15" t="s">
        <v>440</v>
      </c>
      <c r="F300" s="55">
        <v>2311</v>
      </c>
      <c r="G300" s="28">
        <v>43500</v>
      </c>
      <c r="H300" s="6">
        <v>40724</v>
      </c>
      <c r="I300" s="195">
        <f t="shared" si="40"/>
        <v>0</v>
      </c>
      <c r="J300" s="195">
        <f t="shared" si="41"/>
        <v>43500</v>
      </c>
      <c r="K300" s="196" t="str">
        <f t="shared" si="42"/>
        <v>ATRASADO</v>
      </c>
    </row>
    <row r="301" spans="2:11">
      <c r="B301" s="6">
        <v>40816</v>
      </c>
      <c r="C301" s="12">
        <v>100008886</v>
      </c>
      <c r="D301" s="9" t="s">
        <v>136</v>
      </c>
      <c r="E301" s="15" t="s">
        <v>440</v>
      </c>
      <c r="F301" s="55">
        <v>2311</v>
      </c>
      <c r="G301" s="28">
        <v>47850</v>
      </c>
      <c r="H301" s="6">
        <v>40816</v>
      </c>
      <c r="I301" s="195">
        <f t="shared" si="40"/>
        <v>0</v>
      </c>
      <c r="J301" s="195">
        <f t="shared" si="41"/>
        <v>47850</v>
      </c>
      <c r="K301" s="196" t="str">
        <f t="shared" si="42"/>
        <v>ATRASADO</v>
      </c>
    </row>
    <row r="302" spans="2:11">
      <c r="B302" s="6">
        <v>40847</v>
      </c>
      <c r="C302" s="12">
        <v>100008894</v>
      </c>
      <c r="D302" s="9" t="s">
        <v>136</v>
      </c>
      <c r="E302" s="15" t="s">
        <v>440</v>
      </c>
      <c r="F302" s="55">
        <v>2311</v>
      </c>
      <c r="G302" s="28">
        <v>45675</v>
      </c>
      <c r="H302" s="6">
        <v>40847</v>
      </c>
      <c r="I302" s="195">
        <f t="shared" si="40"/>
        <v>0</v>
      </c>
      <c r="J302" s="195">
        <f t="shared" si="41"/>
        <v>45675</v>
      </c>
      <c r="K302" s="196" t="str">
        <f t="shared" si="42"/>
        <v>ATRASADO</v>
      </c>
    </row>
    <row r="303" spans="2:11">
      <c r="B303" s="6">
        <v>40907</v>
      </c>
      <c r="C303" s="12">
        <v>100008912</v>
      </c>
      <c r="D303" s="9" t="s">
        <v>136</v>
      </c>
      <c r="E303" s="15" t="s">
        <v>440</v>
      </c>
      <c r="F303" s="55">
        <v>2311</v>
      </c>
      <c r="G303" s="28">
        <v>15225</v>
      </c>
      <c r="H303" s="6">
        <v>40907</v>
      </c>
      <c r="I303" s="195">
        <f t="shared" si="40"/>
        <v>0</v>
      </c>
      <c r="J303" s="195">
        <f t="shared" si="41"/>
        <v>15225</v>
      </c>
      <c r="K303" s="196" t="str">
        <f t="shared" si="42"/>
        <v>ATRASADO</v>
      </c>
    </row>
    <row r="304" spans="2:11">
      <c r="B304" s="6">
        <v>40968</v>
      </c>
      <c r="C304" s="12">
        <v>100008932</v>
      </c>
      <c r="D304" s="9" t="s">
        <v>136</v>
      </c>
      <c r="E304" s="15" t="s">
        <v>440</v>
      </c>
      <c r="F304" s="55">
        <v>2311</v>
      </c>
      <c r="G304" s="28">
        <v>43500</v>
      </c>
      <c r="H304" s="23">
        <v>40968</v>
      </c>
      <c r="I304" s="195">
        <f t="shared" si="40"/>
        <v>0</v>
      </c>
      <c r="J304" s="195">
        <f t="shared" si="41"/>
        <v>43500</v>
      </c>
      <c r="K304" s="196" t="str">
        <f t="shared" si="42"/>
        <v>ATRASADO</v>
      </c>
    </row>
    <row r="305" spans="2:11" s="58" customFormat="1">
      <c r="B305" s="6">
        <v>40999</v>
      </c>
      <c r="C305" s="12">
        <v>100008940</v>
      </c>
      <c r="D305" s="9" t="s">
        <v>136</v>
      </c>
      <c r="E305" s="15" t="s">
        <v>440</v>
      </c>
      <c r="F305" s="55">
        <v>2311</v>
      </c>
      <c r="G305" s="28">
        <v>43500</v>
      </c>
      <c r="H305" s="23">
        <v>40999</v>
      </c>
      <c r="I305" s="195">
        <f t="shared" si="40"/>
        <v>0</v>
      </c>
      <c r="J305" s="195">
        <f t="shared" si="41"/>
        <v>43500</v>
      </c>
      <c r="K305" s="196" t="str">
        <f t="shared" si="42"/>
        <v>ATRASADO</v>
      </c>
    </row>
    <row r="306" spans="2:11" s="58" customFormat="1">
      <c r="B306" s="6">
        <v>41029</v>
      </c>
      <c r="C306" s="12">
        <v>100008949</v>
      </c>
      <c r="D306" s="9" t="s">
        <v>136</v>
      </c>
      <c r="E306" s="15" t="s">
        <v>440</v>
      </c>
      <c r="F306" s="55">
        <v>2311</v>
      </c>
      <c r="G306" s="28">
        <v>34800</v>
      </c>
      <c r="H306" s="23">
        <v>41029</v>
      </c>
      <c r="I306" s="195">
        <f t="shared" si="40"/>
        <v>0</v>
      </c>
      <c r="J306" s="195">
        <f t="shared" si="41"/>
        <v>34800</v>
      </c>
      <c r="K306" s="196" t="str">
        <f t="shared" si="42"/>
        <v>ATRASADO</v>
      </c>
    </row>
    <row r="307" spans="2:11">
      <c r="B307" s="6">
        <v>41059</v>
      </c>
      <c r="C307" s="12">
        <v>100008967</v>
      </c>
      <c r="D307" s="9" t="s">
        <v>136</v>
      </c>
      <c r="E307" s="15" t="s">
        <v>440</v>
      </c>
      <c r="F307" s="55">
        <v>2311</v>
      </c>
      <c r="G307" s="28">
        <v>45675</v>
      </c>
      <c r="H307" s="23">
        <v>41059</v>
      </c>
      <c r="I307" s="195">
        <f t="shared" si="40"/>
        <v>0</v>
      </c>
      <c r="J307" s="195">
        <f t="shared" si="41"/>
        <v>45675</v>
      </c>
      <c r="K307" s="196" t="str">
        <f t="shared" si="42"/>
        <v>ATRASADO</v>
      </c>
    </row>
    <row r="308" spans="2:11" s="144" customFormat="1">
      <c r="B308" s="6"/>
      <c r="C308" s="12"/>
      <c r="D308" s="9"/>
      <c r="E308" s="15"/>
      <c r="F308" s="55"/>
      <c r="G308" s="28"/>
      <c r="H308" s="23"/>
      <c r="I308" s="195"/>
      <c r="J308" s="195"/>
      <c r="K308" s="196"/>
    </row>
    <row r="309" spans="2:11" s="153" customFormat="1">
      <c r="B309" s="6">
        <v>45170</v>
      </c>
      <c r="C309" s="12" t="s">
        <v>942</v>
      </c>
      <c r="D309" s="9" t="s">
        <v>856</v>
      </c>
      <c r="E309" s="15" t="s">
        <v>440</v>
      </c>
      <c r="F309" s="55">
        <v>2311</v>
      </c>
      <c r="G309" s="28">
        <v>6473352.5</v>
      </c>
      <c r="H309" s="6">
        <v>45170</v>
      </c>
      <c r="I309" s="195">
        <f t="shared" ref="I309:I317" si="43">IF(G309&gt;0,0,"")</f>
        <v>0</v>
      </c>
      <c r="J309" s="195">
        <f t="shared" ref="J309:J317" si="44">IF(I309=0,G309,"")</f>
        <v>6473352.5</v>
      </c>
      <c r="K309" s="196" t="str">
        <f t="shared" ref="K309:K315" si="45">IF(J309&gt;0,"ATRASADO","")</f>
        <v>ATRASADO</v>
      </c>
    </row>
    <row r="310" spans="2:11" s="153" customFormat="1">
      <c r="B310" s="6">
        <v>45170</v>
      </c>
      <c r="C310" s="12" t="s">
        <v>880</v>
      </c>
      <c r="D310" s="9" t="s">
        <v>856</v>
      </c>
      <c r="E310" s="15" t="s">
        <v>440</v>
      </c>
      <c r="F310" s="55">
        <v>2311</v>
      </c>
      <c r="G310" s="28">
        <v>3500000</v>
      </c>
      <c r="H310" s="6">
        <v>45170</v>
      </c>
      <c r="I310" s="195">
        <f t="shared" si="43"/>
        <v>0</v>
      </c>
      <c r="J310" s="195">
        <f t="shared" si="44"/>
        <v>3500000</v>
      </c>
      <c r="K310" s="196" t="str">
        <f t="shared" si="45"/>
        <v>ATRASADO</v>
      </c>
    </row>
    <row r="311" spans="2:11" s="153" customFormat="1">
      <c r="B311" s="6">
        <v>45173</v>
      </c>
      <c r="C311" s="12" t="s">
        <v>930</v>
      </c>
      <c r="D311" s="9" t="s">
        <v>856</v>
      </c>
      <c r="E311" s="15" t="s">
        <v>440</v>
      </c>
      <c r="F311" s="55">
        <v>2311</v>
      </c>
      <c r="G311" s="28">
        <v>2105600</v>
      </c>
      <c r="H311" s="6">
        <v>45173</v>
      </c>
      <c r="I311" s="195">
        <f t="shared" si="43"/>
        <v>0</v>
      </c>
      <c r="J311" s="195">
        <f t="shared" si="44"/>
        <v>2105600</v>
      </c>
      <c r="K311" s="196" t="str">
        <f t="shared" si="45"/>
        <v>ATRASADO</v>
      </c>
    </row>
    <row r="312" spans="2:11" s="177" customFormat="1">
      <c r="B312" s="6">
        <v>45444</v>
      </c>
      <c r="C312" s="12" t="s">
        <v>1435</v>
      </c>
      <c r="D312" s="9" t="s">
        <v>856</v>
      </c>
      <c r="E312" s="15" t="s">
        <v>729</v>
      </c>
      <c r="F312" s="55">
        <v>2242</v>
      </c>
      <c r="G312" s="28">
        <v>2866603.5</v>
      </c>
      <c r="H312" s="6">
        <v>45444</v>
      </c>
      <c r="I312" s="195">
        <f t="shared" si="43"/>
        <v>0</v>
      </c>
      <c r="J312" s="195">
        <f t="shared" si="44"/>
        <v>2866603.5</v>
      </c>
      <c r="K312" s="196" t="str">
        <f t="shared" si="45"/>
        <v>ATRASADO</v>
      </c>
    </row>
    <row r="313" spans="2:11" s="186" customFormat="1">
      <c r="B313" s="6">
        <v>45447</v>
      </c>
      <c r="C313" s="12" t="s">
        <v>1231</v>
      </c>
      <c r="D313" s="9" t="s">
        <v>856</v>
      </c>
      <c r="E313" s="15" t="s">
        <v>729</v>
      </c>
      <c r="F313" s="55">
        <v>2242</v>
      </c>
      <c r="G313" s="28">
        <v>2866603.5</v>
      </c>
      <c r="H313" s="6">
        <v>45447</v>
      </c>
      <c r="I313" s="195">
        <f t="shared" si="43"/>
        <v>0</v>
      </c>
      <c r="J313" s="195">
        <f t="shared" si="44"/>
        <v>2866603.5</v>
      </c>
      <c r="K313" s="196" t="str">
        <f t="shared" si="45"/>
        <v>ATRASADO</v>
      </c>
    </row>
    <row r="314" spans="2:11" s="177" customFormat="1">
      <c r="B314" s="6">
        <v>45505</v>
      </c>
      <c r="C314" s="12" t="s">
        <v>769</v>
      </c>
      <c r="D314" s="9" t="s">
        <v>856</v>
      </c>
      <c r="E314" s="15" t="s">
        <v>729</v>
      </c>
      <c r="F314" s="55">
        <v>2242</v>
      </c>
      <c r="G314" s="28">
        <v>2866603.5</v>
      </c>
      <c r="H314" s="6">
        <v>45505</v>
      </c>
      <c r="I314" s="195">
        <f t="shared" si="43"/>
        <v>0</v>
      </c>
      <c r="J314" s="195">
        <f t="shared" si="44"/>
        <v>2866603.5</v>
      </c>
      <c r="K314" s="196" t="str">
        <f t="shared" si="45"/>
        <v>ATRASADO</v>
      </c>
    </row>
    <row r="315" spans="2:11" s="177" customFormat="1">
      <c r="B315" s="6">
        <v>45506</v>
      </c>
      <c r="C315" s="12" t="s">
        <v>1625</v>
      </c>
      <c r="D315" s="9" t="s">
        <v>856</v>
      </c>
      <c r="E315" s="15" t="s">
        <v>729</v>
      </c>
      <c r="F315" s="55">
        <v>2242</v>
      </c>
      <c r="G315" s="28">
        <v>2866603.5</v>
      </c>
      <c r="H315" s="6">
        <v>45506</v>
      </c>
      <c r="I315" s="195">
        <f t="shared" si="43"/>
        <v>0</v>
      </c>
      <c r="J315" s="195">
        <f t="shared" si="44"/>
        <v>2866603.5</v>
      </c>
      <c r="K315" s="196" t="str">
        <f t="shared" si="45"/>
        <v>ATRASADO</v>
      </c>
    </row>
    <row r="316" spans="2:11" s="186" customFormat="1">
      <c r="B316" s="6">
        <v>45537</v>
      </c>
      <c r="C316" s="12" t="s">
        <v>1627</v>
      </c>
      <c r="D316" s="9" t="s">
        <v>856</v>
      </c>
      <c r="E316" s="15" t="s">
        <v>729</v>
      </c>
      <c r="F316" s="55">
        <v>2242</v>
      </c>
      <c r="G316" s="28">
        <v>2866603.5</v>
      </c>
      <c r="H316" s="6">
        <v>45537</v>
      </c>
      <c r="I316" s="195">
        <f t="shared" si="43"/>
        <v>0</v>
      </c>
      <c r="J316" s="195">
        <f t="shared" si="44"/>
        <v>2866603.5</v>
      </c>
      <c r="K316" s="196" t="s">
        <v>746</v>
      </c>
    </row>
    <row r="317" spans="2:11" s="186" customFormat="1">
      <c r="B317" s="6" t="s">
        <v>1626</v>
      </c>
      <c r="C317" s="12" t="s">
        <v>1449</v>
      </c>
      <c r="D317" s="9" t="s">
        <v>856</v>
      </c>
      <c r="E317" s="15" t="s">
        <v>729</v>
      </c>
      <c r="F317" s="55">
        <v>2242</v>
      </c>
      <c r="G317" s="28">
        <v>1337748.3</v>
      </c>
      <c r="H317" s="6" t="s">
        <v>1626</v>
      </c>
      <c r="I317" s="195">
        <f t="shared" si="43"/>
        <v>0</v>
      </c>
      <c r="J317" s="195">
        <f t="shared" si="44"/>
        <v>1337748.3</v>
      </c>
      <c r="K317" s="196" t="s">
        <v>746</v>
      </c>
    </row>
    <row r="318" spans="2:11" s="188" customFormat="1">
      <c r="B318" s="6"/>
      <c r="C318" s="12"/>
      <c r="D318" s="9"/>
      <c r="E318" s="15"/>
      <c r="F318" s="55"/>
      <c r="G318" s="28"/>
      <c r="H318" s="6"/>
      <c r="I318" s="195"/>
      <c r="J318" s="195"/>
      <c r="K318" s="196"/>
    </row>
    <row r="319" spans="2:11" s="188" customFormat="1">
      <c r="B319" s="6">
        <v>45505</v>
      </c>
      <c r="C319" s="12" t="s">
        <v>994</v>
      </c>
      <c r="D319" s="9" t="s">
        <v>1571</v>
      </c>
      <c r="E319" s="15" t="s">
        <v>440</v>
      </c>
      <c r="F319" s="55">
        <v>2311</v>
      </c>
      <c r="G319" s="28">
        <v>1100000</v>
      </c>
      <c r="H319" s="6">
        <v>45505</v>
      </c>
      <c r="I319" s="195">
        <f>IF(G319&gt;0,0,"")</f>
        <v>0</v>
      </c>
      <c r="J319" s="195">
        <f>IF(I319=0,G319,"")</f>
        <v>1100000</v>
      </c>
      <c r="K319" s="196" t="str">
        <f>IF(J319&gt;0,"ATRASADO","")</f>
        <v>ATRASADO</v>
      </c>
    </row>
    <row r="320" spans="2:11" s="124" customFormat="1">
      <c r="B320" s="6"/>
      <c r="C320" s="12"/>
      <c r="D320" s="9"/>
      <c r="E320" s="15"/>
      <c r="F320" s="55"/>
      <c r="G320" s="28"/>
      <c r="H320" s="23"/>
      <c r="I320" s="195"/>
      <c r="J320" s="195"/>
      <c r="K320" s="196"/>
    </row>
    <row r="321" spans="2:11" s="74" customFormat="1">
      <c r="B321" s="6">
        <v>41850</v>
      </c>
      <c r="C321" s="13">
        <v>1500000003</v>
      </c>
      <c r="D321" s="9" t="s">
        <v>134</v>
      </c>
      <c r="E321" s="15" t="s">
        <v>6</v>
      </c>
      <c r="F321" s="55">
        <v>2254</v>
      </c>
      <c r="G321" s="28">
        <v>45000.01</v>
      </c>
      <c r="H321" s="6">
        <v>41850</v>
      </c>
      <c r="I321" s="195">
        <f>IF(G321&gt;0,0,"")</f>
        <v>0</v>
      </c>
      <c r="J321" s="195">
        <f>IF(I321=0,G321,"")</f>
        <v>45000.01</v>
      </c>
      <c r="K321" s="196" t="str">
        <f>IF(J321&gt;0,"ATRASADO","")</f>
        <v>ATRASADO</v>
      </c>
    </row>
    <row r="322" spans="2:11" s="177" customFormat="1">
      <c r="B322" s="6"/>
      <c r="C322" s="13"/>
      <c r="D322" s="9"/>
      <c r="E322" s="15"/>
      <c r="F322" s="55"/>
      <c r="G322" s="28"/>
      <c r="H322" s="6"/>
      <c r="I322" s="195"/>
      <c r="J322" s="195"/>
      <c r="K322" s="196"/>
    </row>
    <row r="323" spans="2:11" s="177" customFormat="1">
      <c r="B323" s="6">
        <v>45444</v>
      </c>
      <c r="C323" s="13" t="s">
        <v>1437</v>
      </c>
      <c r="D323" s="9" t="s">
        <v>1436</v>
      </c>
      <c r="E323" s="15" t="s">
        <v>878</v>
      </c>
      <c r="F323" s="55">
        <v>2611</v>
      </c>
      <c r="G323" s="28">
        <v>105570</v>
      </c>
      <c r="H323" s="6">
        <v>45444</v>
      </c>
      <c r="I323" s="195">
        <f>IF(G323&gt;0,0,"")</f>
        <v>0</v>
      </c>
      <c r="J323" s="195">
        <f>IF(I323=0,G323,"")</f>
        <v>105570</v>
      </c>
      <c r="K323" s="196" t="s">
        <v>746</v>
      </c>
    </row>
    <row r="324" spans="2:11" s="179" customFormat="1">
      <c r="B324" s="6"/>
      <c r="C324" s="13"/>
      <c r="D324" s="9"/>
      <c r="E324" s="15"/>
      <c r="F324" s="55"/>
      <c r="G324" s="28"/>
      <c r="H324" s="6"/>
      <c r="I324" s="195"/>
      <c r="J324" s="195"/>
      <c r="K324" s="196"/>
    </row>
    <row r="325" spans="2:11" s="179" customFormat="1">
      <c r="B325" s="6">
        <v>45474</v>
      </c>
      <c r="C325" s="13" t="s">
        <v>842</v>
      </c>
      <c r="D325" s="9" t="s">
        <v>1469</v>
      </c>
      <c r="E325" s="15" t="s">
        <v>102</v>
      </c>
      <c r="F325" s="55">
        <v>2221</v>
      </c>
      <c r="G325" s="28">
        <v>47200</v>
      </c>
      <c r="H325" s="6">
        <v>45474</v>
      </c>
      <c r="I325" s="195">
        <f>IF(G325&gt;0,0,"")</f>
        <v>0</v>
      </c>
      <c r="J325" s="195">
        <f>IF(I325=0,G325,"")</f>
        <v>47200</v>
      </c>
      <c r="K325" s="196" t="s">
        <v>746</v>
      </c>
    </row>
    <row r="326" spans="2:11" s="179" customFormat="1">
      <c r="B326" s="6">
        <v>45474</v>
      </c>
      <c r="C326" s="13" t="s">
        <v>785</v>
      </c>
      <c r="D326" s="9" t="s">
        <v>1469</v>
      </c>
      <c r="E326" s="15" t="s">
        <v>102</v>
      </c>
      <c r="F326" s="55">
        <v>2221</v>
      </c>
      <c r="G326" s="28">
        <v>47200</v>
      </c>
      <c r="H326" s="6">
        <v>45474</v>
      </c>
      <c r="I326" s="195">
        <f>IF(G326&gt;0,0,"")</f>
        <v>0</v>
      </c>
      <c r="J326" s="195">
        <f>IF(I326=0,G326,"")</f>
        <v>47200</v>
      </c>
      <c r="K326" s="196" t="s">
        <v>746</v>
      </c>
    </row>
    <row r="327" spans="2:11" s="179" customFormat="1">
      <c r="B327" s="6">
        <v>45474</v>
      </c>
      <c r="C327" s="13" t="s">
        <v>1364</v>
      </c>
      <c r="D327" s="9" t="s">
        <v>1469</v>
      </c>
      <c r="E327" s="15" t="s">
        <v>102</v>
      </c>
      <c r="F327" s="55">
        <v>2221</v>
      </c>
      <c r="G327" s="28">
        <v>47200</v>
      </c>
      <c r="H327" s="6">
        <v>45474</v>
      </c>
      <c r="I327" s="195">
        <f>IF(G327&gt;0,0,"")</f>
        <v>0</v>
      </c>
      <c r="J327" s="195">
        <f>IF(I327=0,G327,"")</f>
        <v>47200</v>
      </c>
      <c r="K327" s="196" t="s">
        <v>746</v>
      </c>
    </row>
    <row r="328" spans="2:11" s="168" customFormat="1">
      <c r="B328" s="6"/>
      <c r="C328" s="13"/>
      <c r="D328" s="9"/>
      <c r="E328" s="15"/>
      <c r="F328" s="55"/>
      <c r="G328" s="28"/>
      <c r="H328" s="6"/>
      <c r="I328" s="195"/>
      <c r="J328" s="195"/>
      <c r="K328" s="196"/>
    </row>
    <row r="329" spans="2:11" s="168" customFormat="1">
      <c r="B329" s="6">
        <v>45323</v>
      </c>
      <c r="C329" s="13" t="s">
        <v>1002</v>
      </c>
      <c r="D329" s="9" t="s">
        <v>1133</v>
      </c>
      <c r="E329" s="15" t="s">
        <v>1001</v>
      </c>
      <c r="F329" s="55">
        <v>2272</v>
      </c>
      <c r="G329" s="28">
        <v>1348660.65</v>
      </c>
      <c r="H329" s="6">
        <v>44986</v>
      </c>
      <c r="I329" s="195">
        <f>IF(G329&gt;0,0,"")</f>
        <v>0</v>
      </c>
      <c r="J329" s="195">
        <f>IF(I329=0,G329,"")</f>
        <v>1348660.65</v>
      </c>
      <c r="K329" s="196" t="s">
        <v>746</v>
      </c>
    </row>
    <row r="330" spans="2:11" s="147" customFormat="1">
      <c r="B330" s="6"/>
      <c r="C330" s="13"/>
      <c r="D330" s="9"/>
      <c r="E330" s="15"/>
      <c r="F330" s="55"/>
      <c r="G330" s="28"/>
      <c r="H330" s="6"/>
      <c r="I330" s="195"/>
      <c r="J330" s="195"/>
      <c r="K330" s="196"/>
    </row>
    <row r="331" spans="2:11" s="161" customFormat="1">
      <c r="B331" s="6">
        <v>45261</v>
      </c>
      <c r="C331" s="13" t="s">
        <v>1044</v>
      </c>
      <c r="D331" s="9" t="s">
        <v>845</v>
      </c>
      <c r="E331" s="15" t="s">
        <v>440</v>
      </c>
      <c r="F331" s="55">
        <v>2311</v>
      </c>
      <c r="G331" s="28">
        <v>4743945</v>
      </c>
      <c r="H331" s="6">
        <v>45261</v>
      </c>
      <c r="I331" s="195">
        <f>IF(G331&gt;0,0,"")</f>
        <v>0</v>
      </c>
      <c r="J331" s="195">
        <f>IF(I331=0,G331,"")</f>
        <v>4743945</v>
      </c>
      <c r="K331" s="196" t="str">
        <f>IF(J331&gt;0,"ATRASADO","")</f>
        <v>ATRASADO</v>
      </c>
    </row>
    <row r="332" spans="2:11" s="172" customFormat="1">
      <c r="B332" s="6"/>
      <c r="C332" s="13"/>
      <c r="D332" s="9"/>
      <c r="E332" s="15"/>
      <c r="F332" s="55"/>
      <c r="G332" s="28"/>
      <c r="H332" s="6"/>
      <c r="I332" s="195"/>
      <c r="J332" s="195"/>
      <c r="K332" s="196"/>
    </row>
    <row r="333" spans="2:11" s="172" customFormat="1">
      <c r="B333" s="6" t="s">
        <v>1230</v>
      </c>
      <c r="C333" s="13" t="s">
        <v>1271</v>
      </c>
      <c r="D333" s="9" t="s">
        <v>1135</v>
      </c>
      <c r="E333" s="15" t="s">
        <v>440</v>
      </c>
      <c r="F333" s="55">
        <v>2311</v>
      </c>
      <c r="G333" s="28">
        <v>115</v>
      </c>
      <c r="H333" s="6" t="s">
        <v>1230</v>
      </c>
      <c r="I333" s="195">
        <f>IF(G333&gt;0,0,"")</f>
        <v>0</v>
      </c>
      <c r="J333" s="195">
        <f>IF(I333=0,G333,"")</f>
        <v>115</v>
      </c>
      <c r="K333" s="196" t="s">
        <v>746</v>
      </c>
    </row>
    <row r="334" spans="2:11" s="134" customFormat="1">
      <c r="B334" s="6"/>
      <c r="C334" s="13"/>
      <c r="D334" s="9"/>
      <c r="E334" s="15"/>
      <c r="F334" s="55"/>
      <c r="G334" s="28"/>
      <c r="H334" s="6"/>
      <c r="I334" s="195"/>
      <c r="J334" s="195"/>
      <c r="K334" s="196"/>
    </row>
    <row r="335" spans="2:11" s="161" customFormat="1">
      <c r="B335" s="6" t="s">
        <v>1047</v>
      </c>
      <c r="C335" s="13" t="s">
        <v>1084</v>
      </c>
      <c r="D335" s="9" t="s">
        <v>805</v>
      </c>
      <c r="E335" s="15" t="s">
        <v>1085</v>
      </c>
      <c r="F335" s="55">
        <v>2111</v>
      </c>
      <c r="G335" s="28">
        <v>6253.4399999999441</v>
      </c>
      <c r="H335" s="6" t="s">
        <v>961</v>
      </c>
      <c r="I335" s="195">
        <f>IF(G335&gt;0,0,"")</f>
        <v>0</v>
      </c>
      <c r="J335" s="195">
        <f t="shared" ref="J335:J373" si="46">IF(I335=0,G335,"")</f>
        <v>6253.4399999999441</v>
      </c>
      <c r="K335" s="196" t="str">
        <f t="shared" ref="K335:K340" si="47">IF(J335&gt;0,"ATRASADO","")</f>
        <v>ATRASADO</v>
      </c>
    </row>
    <row r="336" spans="2:11" s="154" customFormat="1">
      <c r="B336" s="6" t="s">
        <v>1115</v>
      </c>
      <c r="C336" s="13" t="s">
        <v>1130</v>
      </c>
      <c r="D336" s="9" t="s">
        <v>805</v>
      </c>
      <c r="E336" s="15" t="s">
        <v>1131</v>
      </c>
      <c r="F336" s="55">
        <v>2111</v>
      </c>
      <c r="G336" s="28">
        <v>555114.32999999996</v>
      </c>
      <c r="H336" s="6">
        <v>45301</v>
      </c>
      <c r="I336" s="195">
        <f>IF(G336&gt;0,0,"")</f>
        <v>0</v>
      </c>
      <c r="J336" s="195">
        <f t="shared" si="46"/>
        <v>555114.32999999996</v>
      </c>
      <c r="K336" s="196" t="str">
        <f t="shared" si="47"/>
        <v>ATRASADO</v>
      </c>
    </row>
    <row r="337" spans="2:11" s="167" customFormat="1">
      <c r="B337" s="6" t="s">
        <v>1161</v>
      </c>
      <c r="C337" s="13" t="s">
        <v>1195</v>
      </c>
      <c r="D337" s="9" t="s">
        <v>805</v>
      </c>
      <c r="E337" s="15" t="s">
        <v>1253</v>
      </c>
      <c r="F337" s="55">
        <v>2111</v>
      </c>
      <c r="G337" s="28">
        <v>546658.52</v>
      </c>
      <c r="H337" s="6">
        <v>45332</v>
      </c>
      <c r="I337" s="195">
        <v>0</v>
      </c>
      <c r="J337" s="195">
        <f t="shared" si="46"/>
        <v>546658.52</v>
      </c>
      <c r="K337" s="196" t="str">
        <f t="shared" si="47"/>
        <v>ATRASADO</v>
      </c>
    </row>
    <row r="338" spans="2:11" s="169" customFormat="1" ht="14.25" customHeight="1">
      <c r="B338" s="6" t="s">
        <v>1227</v>
      </c>
      <c r="C338" s="13" t="s">
        <v>1254</v>
      </c>
      <c r="D338" s="9" t="s">
        <v>805</v>
      </c>
      <c r="E338" s="15" t="s">
        <v>1255</v>
      </c>
      <c r="F338" s="55">
        <v>2111</v>
      </c>
      <c r="G338" s="28">
        <v>551671.61</v>
      </c>
      <c r="H338" s="6">
        <v>45392</v>
      </c>
      <c r="I338" s="195">
        <v>0</v>
      </c>
      <c r="J338" s="195">
        <f t="shared" si="46"/>
        <v>551671.61</v>
      </c>
      <c r="K338" s="196" t="str">
        <f t="shared" si="47"/>
        <v>ATRASADO</v>
      </c>
    </row>
    <row r="339" spans="2:11" s="185" customFormat="1" ht="14.25" customHeight="1">
      <c r="B339" s="6" t="s">
        <v>1216</v>
      </c>
      <c r="C339" s="13" t="s">
        <v>1330</v>
      </c>
      <c r="D339" s="9" t="s">
        <v>805</v>
      </c>
      <c r="E339" s="15" t="s">
        <v>1331</v>
      </c>
      <c r="F339" s="55">
        <v>2111</v>
      </c>
      <c r="G339" s="28">
        <v>555768.86</v>
      </c>
      <c r="H339" s="6" t="s">
        <v>1216</v>
      </c>
      <c r="I339" s="195">
        <v>0</v>
      </c>
      <c r="J339" s="195">
        <f t="shared" si="46"/>
        <v>555768.86</v>
      </c>
      <c r="K339" s="196" t="str">
        <f t="shared" si="47"/>
        <v>ATRASADO</v>
      </c>
    </row>
    <row r="340" spans="2:11" s="188" customFormat="1" ht="14.25" customHeight="1">
      <c r="B340" s="6" t="s">
        <v>1720</v>
      </c>
      <c r="C340" s="13" t="s">
        <v>1729</v>
      </c>
      <c r="D340" s="9" t="s">
        <v>805</v>
      </c>
      <c r="E340" s="15" t="s">
        <v>1730</v>
      </c>
      <c r="F340" s="55">
        <v>2111</v>
      </c>
      <c r="G340" s="28">
        <v>5</v>
      </c>
      <c r="H340" s="6">
        <v>45545</v>
      </c>
      <c r="I340" s="195">
        <v>0</v>
      </c>
      <c r="J340" s="195">
        <f t="shared" si="46"/>
        <v>5</v>
      </c>
      <c r="K340" s="196" t="str">
        <f t="shared" si="47"/>
        <v>ATRASADO</v>
      </c>
    </row>
    <row r="341" spans="2:11" s="175" customFormat="1" ht="14.25" customHeight="1">
      <c r="B341" s="6" t="s">
        <v>1647</v>
      </c>
      <c r="C341" s="13" t="s">
        <v>1731</v>
      </c>
      <c r="D341" s="9" t="s">
        <v>805</v>
      </c>
      <c r="E341" s="15" t="s">
        <v>1732</v>
      </c>
      <c r="F341" s="55">
        <v>2111</v>
      </c>
      <c r="G341" s="28">
        <v>5251.8699999999953</v>
      </c>
      <c r="H341" s="6" t="s">
        <v>1556</v>
      </c>
      <c r="I341" s="195">
        <v>0</v>
      </c>
      <c r="J341" s="195">
        <f t="shared" si="46"/>
        <v>5251.8699999999953</v>
      </c>
      <c r="K341" s="196" t="s">
        <v>746</v>
      </c>
    </row>
    <row r="342" spans="2:11" s="83" customFormat="1">
      <c r="B342" s="6"/>
      <c r="C342" s="21"/>
      <c r="D342" s="9"/>
      <c r="E342" s="15"/>
      <c r="F342" s="55"/>
      <c r="G342" s="28"/>
      <c r="H342" s="6"/>
      <c r="I342" s="195" t="str">
        <f t="shared" ref="I342:I373" si="48">IF(G342&gt;0,0,"")</f>
        <v/>
      </c>
      <c r="J342" s="195" t="str">
        <f t="shared" si="46"/>
        <v/>
      </c>
      <c r="K342" s="196"/>
    </row>
    <row r="343" spans="2:11">
      <c r="B343" s="6">
        <v>41458</v>
      </c>
      <c r="C343" s="12">
        <v>1500002020</v>
      </c>
      <c r="D343" s="9" t="s">
        <v>132</v>
      </c>
      <c r="E343" s="15" t="s">
        <v>133</v>
      </c>
      <c r="F343" s="55">
        <v>2253</v>
      </c>
      <c r="G343" s="28">
        <v>231.37</v>
      </c>
      <c r="H343" s="6">
        <v>41458</v>
      </c>
      <c r="I343" s="195">
        <f t="shared" si="48"/>
        <v>0</v>
      </c>
      <c r="J343" s="195">
        <f t="shared" si="46"/>
        <v>231.37</v>
      </c>
      <c r="K343" s="196" t="str">
        <f t="shared" ref="K343:K373" si="49">IF(J343&gt;0,"ATRASADO","")</f>
        <v>ATRASADO</v>
      </c>
    </row>
    <row r="344" spans="2:11">
      <c r="B344" s="6">
        <v>41461</v>
      </c>
      <c r="C344" s="12">
        <v>1500002027</v>
      </c>
      <c r="D344" s="9" t="s">
        <v>132</v>
      </c>
      <c r="E344" s="15" t="s">
        <v>133</v>
      </c>
      <c r="F344" s="55">
        <v>2253</v>
      </c>
      <c r="G344" s="28">
        <v>1020.7</v>
      </c>
      <c r="H344" s="6">
        <v>41461</v>
      </c>
      <c r="I344" s="195">
        <f t="shared" si="48"/>
        <v>0</v>
      </c>
      <c r="J344" s="195">
        <f t="shared" si="46"/>
        <v>1020.7</v>
      </c>
      <c r="K344" s="196" t="str">
        <f t="shared" si="49"/>
        <v>ATRASADO</v>
      </c>
    </row>
    <row r="345" spans="2:11">
      <c r="B345" s="6">
        <v>41484</v>
      </c>
      <c r="C345" s="12">
        <v>1500002059</v>
      </c>
      <c r="D345" s="9" t="s">
        <v>132</v>
      </c>
      <c r="E345" s="15" t="s">
        <v>133</v>
      </c>
      <c r="F345" s="55">
        <v>2253</v>
      </c>
      <c r="G345" s="28">
        <v>9002.8799999999992</v>
      </c>
      <c r="H345" s="6">
        <v>41484</v>
      </c>
      <c r="I345" s="195">
        <f t="shared" si="48"/>
        <v>0</v>
      </c>
      <c r="J345" s="195">
        <f t="shared" si="46"/>
        <v>9002.8799999999992</v>
      </c>
      <c r="K345" s="196" t="str">
        <f t="shared" si="49"/>
        <v>ATRASADO</v>
      </c>
    </row>
    <row r="346" spans="2:11">
      <c r="B346" s="6">
        <v>41540</v>
      </c>
      <c r="C346" s="12">
        <v>1500002127</v>
      </c>
      <c r="D346" s="9" t="s">
        <v>132</v>
      </c>
      <c r="E346" s="15" t="s">
        <v>133</v>
      </c>
      <c r="F346" s="55">
        <v>2253</v>
      </c>
      <c r="G346" s="28">
        <v>5865.28</v>
      </c>
      <c r="H346" s="6">
        <v>41540</v>
      </c>
      <c r="I346" s="195">
        <f t="shared" si="48"/>
        <v>0</v>
      </c>
      <c r="J346" s="195">
        <f t="shared" si="46"/>
        <v>5865.28</v>
      </c>
      <c r="K346" s="196" t="str">
        <f t="shared" si="49"/>
        <v>ATRASADO</v>
      </c>
    </row>
    <row r="347" spans="2:11">
      <c r="B347" s="6">
        <v>41550</v>
      </c>
      <c r="C347" s="12">
        <v>1500002138</v>
      </c>
      <c r="D347" s="9" t="s">
        <v>132</v>
      </c>
      <c r="E347" s="15" t="s">
        <v>133</v>
      </c>
      <c r="F347" s="55">
        <v>2253</v>
      </c>
      <c r="G347" s="28">
        <v>7664.17</v>
      </c>
      <c r="H347" s="6">
        <v>41550</v>
      </c>
      <c r="I347" s="195">
        <f t="shared" si="48"/>
        <v>0</v>
      </c>
      <c r="J347" s="195">
        <f t="shared" si="46"/>
        <v>7664.17</v>
      </c>
      <c r="K347" s="196" t="str">
        <f t="shared" si="49"/>
        <v>ATRASADO</v>
      </c>
    </row>
    <row r="348" spans="2:11">
      <c r="B348" s="6">
        <v>41597</v>
      </c>
      <c r="C348" s="12">
        <v>1500002185</v>
      </c>
      <c r="D348" s="9" t="s">
        <v>132</v>
      </c>
      <c r="E348" s="15" t="s">
        <v>133</v>
      </c>
      <c r="F348" s="55">
        <v>2253</v>
      </c>
      <c r="G348" s="28">
        <v>21720.26</v>
      </c>
      <c r="H348" s="6">
        <v>41597</v>
      </c>
      <c r="I348" s="195">
        <f t="shared" si="48"/>
        <v>0</v>
      </c>
      <c r="J348" s="195">
        <f t="shared" si="46"/>
        <v>21720.26</v>
      </c>
      <c r="K348" s="196" t="str">
        <f t="shared" si="49"/>
        <v>ATRASADO</v>
      </c>
    </row>
    <row r="349" spans="2:11">
      <c r="B349" s="6">
        <v>41597</v>
      </c>
      <c r="C349" s="12">
        <v>1500002186</v>
      </c>
      <c r="D349" s="9" t="s">
        <v>132</v>
      </c>
      <c r="E349" s="15" t="s">
        <v>133</v>
      </c>
      <c r="F349" s="55">
        <v>2253</v>
      </c>
      <c r="G349" s="28">
        <v>433.65</v>
      </c>
      <c r="H349" s="6">
        <v>41597</v>
      </c>
      <c r="I349" s="195">
        <f t="shared" si="48"/>
        <v>0</v>
      </c>
      <c r="J349" s="195">
        <f t="shared" si="46"/>
        <v>433.65</v>
      </c>
      <c r="K349" s="196" t="str">
        <f t="shared" si="49"/>
        <v>ATRASADO</v>
      </c>
    </row>
    <row r="350" spans="2:11">
      <c r="B350" s="6">
        <v>41599</v>
      </c>
      <c r="C350" s="12">
        <v>1500002189</v>
      </c>
      <c r="D350" s="9" t="s">
        <v>132</v>
      </c>
      <c r="E350" s="15" t="s">
        <v>133</v>
      </c>
      <c r="F350" s="55">
        <v>2253</v>
      </c>
      <c r="G350" s="28">
        <v>10372.200000000001</v>
      </c>
      <c r="H350" s="6">
        <v>41599</v>
      </c>
      <c r="I350" s="195">
        <f t="shared" si="48"/>
        <v>0</v>
      </c>
      <c r="J350" s="195">
        <f t="shared" si="46"/>
        <v>10372.200000000001</v>
      </c>
      <c r="K350" s="196" t="str">
        <f t="shared" si="49"/>
        <v>ATRASADO</v>
      </c>
    </row>
    <row r="351" spans="2:11">
      <c r="B351" s="6">
        <v>41597</v>
      </c>
      <c r="C351" s="12">
        <v>1500002190</v>
      </c>
      <c r="D351" s="9" t="s">
        <v>132</v>
      </c>
      <c r="E351" s="15" t="s">
        <v>133</v>
      </c>
      <c r="F351" s="55">
        <v>2253</v>
      </c>
      <c r="G351" s="28">
        <v>8365.17</v>
      </c>
      <c r="H351" s="6">
        <v>41597</v>
      </c>
      <c r="I351" s="195">
        <f t="shared" si="48"/>
        <v>0</v>
      </c>
      <c r="J351" s="195">
        <f t="shared" si="46"/>
        <v>8365.17</v>
      </c>
      <c r="K351" s="196" t="str">
        <f t="shared" si="49"/>
        <v>ATRASADO</v>
      </c>
    </row>
    <row r="352" spans="2:11">
      <c r="B352" s="6">
        <v>41600</v>
      </c>
      <c r="C352" s="12">
        <v>1500002191</v>
      </c>
      <c r="D352" s="9" t="s">
        <v>132</v>
      </c>
      <c r="E352" s="15" t="s">
        <v>133</v>
      </c>
      <c r="F352" s="55">
        <v>2253</v>
      </c>
      <c r="G352" s="28">
        <v>9530.86</v>
      </c>
      <c r="H352" s="6">
        <v>41600</v>
      </c>
      <c r="I352" s="195">
        <f t="shared" si="48"/>
        <v>0</v>
      </c>
      <c r="J352" s="195">
        <f t="shared" si="46"/>
        <v>9530.86</v>
      </c>
      <c r="K352" s="196" t="str">
        <f t="shared" si="49"/>
        <v>ATRASADO</v>
      </c>
    </row>
    <row r="353" spans="2:11">
      <c r="B353" s="6">
        <v>41600</v>
      </c>
      <c r="C353" s="12">
        <v>1500002192</v>
      </c>
      <c r="D353" s="9" t="s">
        <v>132</v>
      </c>
      <c r="E353" s="15" t="s">
        <v>133</v>
      </c>
      <c r="F353" s="55">
        <v>2253</v>
      </c>
      <c r="G353" s="28">
        <v>6957.21</v>
      </c>
      <c r="H353" s="6">
        <v>41600</v>
      </c>
      <c r="I353" s="195">
        <f t="shared" si="48"/>
        <v>0</v>
      </c>
      <c r="J353" s="195">
        <f t="shared" si="46"/>
        <v>6957.21</v>
      </c>
      <c r="K353" s="196" t="str">
        <f t="shared" si="49"/>
        <v>ATRASADO</v>
      </c>
    </row>
    <row r="354" spans="2:11">
      <c r="B354" s="6">
        <v>41676</v>
      </c>
      <c r="C354" s="12">
        <v>1500002251</v>
      </c>
      <c r="D354" s="9" t="s">
        <v>132</v>
      </c>
      <c r="E354" s="15" t="s">
        <v>133</v>
      </c>
      <c r="F354" s="55">
        <v>2253</v>
      </c>
      <c r="G354" s="28">
        <v>4272.21</v>
      </c>
      <c r="H354" s="6">
        <v>41676</v>
      </c>
      <c r="I354" s="195">
        <f t="shared" si="48"/>
        <v>0</v>
      </c>
      <c r="J354" s="195">
        <f t="shared" si="46"/>
        <v>4272.21</v>
      </c>
      <c r="K354" s="196" t="str">
        <f t="shared" si="49"/>
        <v>ATRASADO</v>
      </c>
    </row>
    <row r="355" spans="2:11">
      <c r="B355" s="6">
        <v>41694</v>
      </c>
      <c r="C355" s="12">
        <v>1500002277</v>
      </c>
      <c r="D355" s="9" t="s">
        <v>132</v>
      </c>
      <c r="E355" s="15" t="s">
        <v>133</v>
      </c>
      <c r="F355" s="55">
        <v>2253</v>
      </c>
      <c r="G355" s="28">
        <v>3283.35</v>
      </c>
      <c r="H355" s="6">
        <v>41694</v>
      </c>
      <c r="I355" s="195">
        <f t="shared" si="48"/>
        <v>0</v>
      </c>
      <c r="J355" s="195">
        <f t="shared" si="46"/>
        <v>3283.35</v>
      </c>
      <c r="K355" s="196" t="str">
        <f t="shared" si="49"/>
        <v>ATRASADO</v>
      </c>
    </row>
    <row r="356" spans="2:11">
      <c r="B356" s="6">
        <v>41696</v>
      </c>
      <c r="C356" s="12">
        <v>1500002280</v>
      </c>
      <c r="D356" s="9" t="s">
        <v>132</v>
      </c>
      <c r="E356" s="15" t="s">
        <v>133</v>
      </c>
      <c r="F356" s="55">
        <v>2253</v>
      </c>
      <c r="G356" s="28">
        <v>6844</v>
      </c>
      <c r="H356" s="6">
        <v>41696</v>
      </c>
      <c r="I356" s="195">
        <f t="shared" si="48"/>
        <v>0</v>
      </c>
      <c r="J356" s="195">
        <f t="shared" si="46"/>
        <v>6844</v>
      </c>
      <c r="K356" s="196" t="str">
        <f t="shared" si="49"/>
        <v>ATRASADO</v>
      </c>
    </row>
    <row r="357" spans="2:11">
      <c r="B357" s="6">
        <v>41750</v>
      </c>
      <c r="C357" s="12">
        <v>1500002337</v>
      </c>
      <c r="D357" s="9" t="s">
        <v>132</v>
      </c>
      <c r="E357" s="15" t="s">
        <v>133</v>
      </c>
      <c r="F357" s="55">
        <v>2253</v>
      </c>
      <c r="G357" s="28">
        <v>1422.51</v>
      </c>
      <c r="H357" s="6">
        <v>41750</v>
      </c>
      <c r="I357" s="195">
        <f t="shared" si="48"/>
        <v>0</v>
      </c>
      <c r="J357" s="195">
        <f t="shared" si="46"/>
        <v>1422.51</v>
      </c>
      <c r="K357" s="196" t="str">
        <f t="shared" si="49"/>
        <v>ATRASADO</v>
      </c>
    </row>
    <row r="358" spans="2:11">
      <c r="B358" s="6">
        <v>41752</v>
      </c>
      <c r="C358" s="12">
        <v>1500002343</v>
      </c>
      <c r="D358" s="9" t="s">
        <v>132</v>
      </c>
      <c r="E358" s="15" t="s">
        <v>133</v>
      </c>
      <c r="F358" s="55">
        <v>2253</v>
      </c>
      <c r="G358" s="28">
        <v>3283.35</v>
      </c>
      <c r="H358" s="6">
        <v>41752</v>
      </c>
      <c r="I358" s="195">
        <f t="shared" si="48"/>
        <v>0</v>
      </c>
      <c r="J358" s="195">
        <f t="shared" si="46"/>
        <v>3283.35</v>
      </c>
      <c r="K358" s="196" t="str">
        <f t="shared" si="49"/>
        <v>ATRASADO</v>
      </c>
    </row>
    <row r="359" spans="2:11">
      <c r="B359" s="6">
        <v>41772</v>
      </c>
      <c r="C359" s="12">
        <v>1500002366</v>
      </c>
      <c r="D359" s="9" t="s">
        <v>132</v>
      </c>
      <c r="E359" s="15" t="s">
        <v>133</v>
      </c>
      <c r="F359" s="55">
        <v>2253</v>
      </c>
      <c r="G359" s="28">
        <v>260880.3</v>
      </c>
      <c r="H359" s="6">
        <v>41772</v>
      </c>
      <c r="I359" s="195">
        <f t="shared" si="48"/>
        <v>0</v>
      </c>
      <c r="J359" s="195">
        <f t="shared" si="46"/>
        <v>260880.3</v>
      </c>
      <c r="K359" s="196" t="str">
        <f t="shared" si="49"/>
        <v>ATRASADO</v>
      </c>
    </row>
    <row r="360" spans="2:11">
      <c r="B360" s="6">
        <v>41801</v>
      </c>
      <c r="C360" s="12">
        <v>1500002397</v>
      </c>
      <c r="D360" s="9" t="s">
        <v>132</v>
      </c>
      <c r="E360" s="15" t="s">
        <v>133</v>
      </c>
      <c r="F360" s="55">
        <v>2253</v>
      </c>
      <c r="G360" s="28">
        <v>261542.28</v>
      </c>
      <c r="H360" s="6">
        <v>41801</v>
      </c>
      <c r="I360" s="195">
        <f t="shared" si="48"/>
        <v>0</v>
      </c>
      <c r="J360" s="195">
        <f t="shared" si="46"/>
        <v>261542.28</v>
      </c>
      <c r="K360" s="196" t="str">
        <f t="shared" si="49"/>
        <v>ATRASADO</v>
      </c>
    </row>
    <row r="361" spans="2:11">
      <c r="B361" s="6">
        <v>41832</v>
      </c>
      <c r="C361" s="12">
        <v>1500002420</v>
      </c>
      <c r="D361" s="9" t="s">
        <v>132</v>
      </c>
      <c r="E361" s="15" t="s">
        <v>133</v>
      </c>
      <c r="F361" s="55">
        <v>2253</v>
      </c>
      <c r="G361" s="28">
        <v>262685.7</v>
      </c>
      <c r="H361" s="6">
        <v>41832</v>
      </c>
      <c r="I361" s="195">
        <f t="shared" si="48"/>
        <v>0</v>
      </c>
      <c r="J361" s="195">
        <f t="shared" si="46"/>
        <v>262685.7</v>
      </c>
      <c r="K361" s="196" t="str">
        <f t="shared" si="49"/>
        <v>ATRASADO</v>
      </c>
    </row>
    <row r="362" spans="2:11">
      <c r="B362" s="6">
        <v>41870</v>
      </c>
      <c r="C362" s="12">
        <v>1500002454</v>
      </c>
      <c r="D362" s="9" t="s">
        <v>132</v>
      </c>
      <c r="E362" s="15" t="s">
        <v>133</v>
      </c>
      <c r="F362" s="55">
        <v>2253</v>
      </c>
      <c r="G362" s="28">
        <v>261662.64</v>
      </c>
      <c r="H362" s="6">
        <v>41870</v>
      </c>
      <c r="I362" s="195">
        <f t="shared" si="48"/>
        <v>0</v>
      </c>
      <c r="J362" s="195">
        <f t="shared" si="46"/>
        <v>261662.64</v>
      </c>
      <c r="K362" s="196" t="str">
        <f t="shared" si="49"/>
        <v>ATRASADO</v>
      </c>
    </row>
    <row r="363" spans="2:11">
      <c r="B363" s="6">
        <v>41901</v>
      </c>
      <c r="C363" s="12">
        <v>1500002486</v>
      </c>
      <c r="D363" s="9" t="s">
        <v>132</v>
      </c>
      <c r="E363" s="15" t="s">
        <v>133</v>
      </c>
      <c r="F363" s="55">
        <v>2253</v>
      </c>
      <c r="G363" s="28">
        <v>262685.7</v>
      </c>
      <c r="H363" s="6">
        <v>41901</v>
      </c>
      <c r="I363" s="195">
        <f t="shared" si="48"/>
        <v>0</v>
      </c>
      <c r="J363" s="195">
        <f t="shared" si="46"/>
        <v>262685.7</v>
      </c>
      <c r="K363" s="196" t="str">
        <f t="shared" si="49"/>
        <v>ATRASADO</v>
      </c>
    </row>
    <row r="364" spans="2:11">
      <c r="B364" s="6">
        <v>41928</v>
      </c>
      <c r="C364" s="12">
        <v>1500002520</v>
      </c>
      <c r="D364" s="9" t="s">
        <v>132</v>
      </c>
      <c r="E364" s="15" t="s">
        <v>133</v>
      </c>
      <c r="F364" s="55">
        <v>2253</v>
      </c>
      <c r="G364" s="28">
        <v>263949.48</v>
      </c>
      <c r="H364" s="6">
        <v>41928</v>
      </c>
      <c r="I364" s="195">
        <f t="shared" si="48"/>
        <v>0</v>
      </c>
      <c r="J364" s="195">
        <f t="shared" si="46"/>
        <v>263949.48</v>
      </c>
      <c r="K364" s="196" t="str">
        <f t="shared" si="49"/>
        <v>ATRASADO</v>
      </c>
    </row>
    <row r="365" spans="2:11">
      <c r="B365" s="6">
        <v>41961</v>
      </c>
      <c r="C365" s="12">
        <v>1500002556</v>
      </c>
      <c r="D365" s="9" t="s">
        <v>132</v>
      </c>
      <c r="E365" s="15" t="s">
        <v>133</v>
      </c>
      <c r="F365" s="55">
        <v>2253</v>
      </c>
      <c r="G365" s="28">
        <v>265694.7</v>
      </c>
      <c r="H365" s="6">
        <v>41961</v>
      </c>
      <c r="I365" s="195">
        <f t="shared" si="48"/>
        <v>0</v>
      </c>
      <c r="J365" s="195">
        <f t="shared" si="46"/>
        <v>265694.7</v>
      </c>
      <c r="K365" s="196" t="str">
        <f t="shared" si="49"/>
        <v>ATRASADO</v>
      </c>
    </row>
    <row r="366" spans="2:11">
      <c r="B366" s="6">
        <v>41985</v>
      </c>
      <c r="C366" s="12">
        <v>1500002581</v>
      </c>
      <c r="D366" s="9" t="s">
        <v>132</v>
      </c>
      <c r="E366" s="15" t="s">
        <v>133</v>
      </c>
      <c r="F366" s="55">
        <v>2253</v>
      </c>
      <c r="G366" s="28">
        <v>265995.59999999998</v>
      </c>
      <c r="H366" s="6">
        <v>41985</v>
      </c>
      <c r="I366" s="195">
        <f t="shared" si="48"/>
        <v>0</v>
      </c>
      <c r="J366" s="195">
        <f t="shared" si="46"/>
        <v>265995.59999999998</v>
      </c>
      <c r="K366" s="196" t="str">
        <f t="shared" si="49"/>
        <v>ATRASADO</v>
      </c>
    </row>
    <row r="367" spans="2:11">
      <c r="B367" s="6">
        <v>42023</v>
      </c>
      <c r="C367" s="12">
        <v>1500002607</v>
      </c>
      <c r="D367" s="9" t="s">
        <v>132</v>
      </c>
      <c r="E367" s="15" t="s">
        <v>133</v>
      </c>
      <c r="F367" s="55">
        <v>2253</v>
      </c>
      <c r="G367" s="28">
        <v>268342.62</v>
      </c>
      <c r="H367" s="6">
        <v>42023</v>
      </c>
      <c r="I367" s="195">
        <f t="shared" si="48"/>
        <v>0</v>
      </c>
      <c r="J367" s="195">
        <f t="shared" si="46"/>
        <v>268342.62</v>
      </c>
      <c r="K367" s="196" t="str">
        <f t="shared" si="49"/>
        <v>ATRASADO</v>
      </c>
    </row>
    <row r="368" spans="2:11">
      <c r="B368" s="6">
        <v>42046</v>
      </c>
      <c r="C368" s="12">
        <v>1500002630</v>
      </c>
      <c r="D368" s="9" t="s">
        <v>132</v>
      </c>
      <c r="E368" s="15" t="s">
        <v>133</v>
      </c>
      <c r="F368" s="55">
        <v>2253</v>
      </c>
      <c r="G368" s="28">
        <v>272013.59999999998</v>
      </c>
      <c r="H368" s="6">
        <v>42046</v>
      </c>
      <c r="I368" s="195">
        <f t="shared" si="48"/>
        <v>0</v>
      </c>
      <c r="J368" s="195">
        <f t="shared" si="46"/>
        <v>272013.59999999998</v>
      </c>
      <c r="K368" s="196" t="str">
        <f t="shared" si="49"/>
        <v>ATRASADO</v>
      </c>
    </row>
    <row r="369" spans="2:11">
      <c r="B369" s="6">
        <v>42074</v>
      </c>
      <c r="C369" s="12">
        <v>1500002656</v>
      </c>
      <c r="D369" s="9" t="s">
        <v>132</v>
      </c>
      <c r="E369" s="15" t="s">
        <v>133</v>
      </c>
      <c r="F369" s="55">
        <v>2253</v>
      </c>
      <c r="G369" s="28">
        <v>270208.2</v>
      </c>
      <c r="H369" s="6">
        <v>42074</v>
      </c>
      <c r="I369" s="195">
        <f t="shared" si="48"/>
        <v>0</v>
      </c>
      <c r="J369" s="195">
        <f t="shared" si="46"/>
        <v>270208.2</v>
      </c>
      <c r="K369" s="196" t="str">
        <f t="shared" si="49"/>
        <v>ATRASADO</v>
      </c>
    </row>
    <row r="370" spans="2:11">
      <c r="B370" s="6">
        <v>42108</v>
      </c>
      <c r="C370" s="12">
        <v>1500002693</v>
      </c>
      <c r="D370" s="9" t="s">
        <v>132</v>
      </c>
      <c r="E370" s="15" t="s">
        <v>133</v>
      </c>
      <c r="F370" s="55">
        <v>2253</v>
      </c>
      <c r="G370" s="28">
        <v>270509.09999999998</v>
      </c>
      <c r="H370" s="6">
        <v>42108</v>
      </c>
      <c r="I370" s="195">
        <f t="shared" si="48"/>
        <v>0</v>
      </c>
      <c r="J370" s="195">
        <f t="shared" si="46"/>
        <v>270509.09999999998</v>
      </c>
      <c r="K370" s="196" t="str">
        <f t="shared" si="49"/>
        <v>ATRASADO</v>
      </c>
    </row>
    <row r="371" spans="2:11">
      <c r="B371" s="6">
        <v>42226</v>
      </c>
      <c r="C371" s="12">
        <v>1500002842</v>
      </c>
      <c r="D371" s="9" t="s">
        <v>132</v>
      </c>
      <c r="E371" s="15" t="s">
        <v>133</v>
      </c>
      <c r="F371" s="55">
        <v>2253</v>
      </c>
      <c r="G371" s="28">
        <v>1086850.8</v>
      </c>
      <c r="H371" s="6">
        <v>42226</v>
      </c>
      <c r="I371" s="195">
        <f t="shared" si="48"/>
        <v>0</v>
      </c>
      <c r="J371" s="195">
        <f t="shared" si="46"/>
        <v>1086850.8</v>
      </c>
      <c r="K371" s="196" t="str">
        <f t="shared" si="49"/>
        <v>ATRASADO</v>
      </c>
    </row>
    <row r="372" spans="2:11">
      <c r="B372" s="6">
        <v>42257</v>
      </c>
      <c r="C372" s="12">
        <v>1500002876</v>
      </c>
      <c r="D372" s="9" t="s">
        <v>132</v>
      </c>
      <c r="E372" s="15" t="s">
        <v>133</v>
      </c>
      <c r="F372" s="55">
        <v>2253</v>
      </c>
      <c r="G372" s="28">
        <v>271833.06</v>
      </c>
      <c r="H372" s="6">
        <v>42257</v>
      </c>
      <c r="I372" s="195">
        <f t="shared" si="48"/>
        <v>0</v>
      </c>
      <c r="J372" s="195">
        <f t="shared" si="46"/>
        <v>271833.06</v>
      </c>
      <c r="K372" s="196" t="str">
        <f t="shared" si="49"/>
        <v>ATRASADO</v>
      </c>
    </row>
    <row r="373" spans="2:11">
      <c r="B373" s="6">
        <v>42402</v>
      </c>
      <c r="C373" s="12">
        <v>1500003025</v>
      </c>
      <c r="D373" s="9" t="s">
        <v>132</v>
      </c>
      <c r="E373" s="15" t="s">
        <v>133</v>
      </c>
      <c r="F373" s="55">
        <v>2253</v>
      </c>
      <c r="G373" s="28">
        <v>6608</v>
      </c>
      <c r="H373" s="6">
        <v>42402</v>
      </c>
      <c r="I373" s="195">
        <f t="shared" si="48"/>
        <v>0</v>
      </c>
      <c r="J373" s="195">
        <f t="shared" si="46"/>
        <v>6608</v>
      </c>
      <c r="K373" s="196" t="str">
        <f t="shared" si="49"/>
        <v>ATRASADO</v>
      </c>
    </row>
    <row r="374" spans="2:11" s="165" customFormat="1">
      <c r="B374" s="6"/>
      <c r="C374" s="12"/>
      <c r="D374" s="9"/>
      <c r="E374" s="15"/>
      <c r="F374" s="55"/>
      <c r="G374" s="28"/>
      <c r="H374" s="6"/>
      <c r="I374" s="195"/>
      <c r="J374" s="195"/>
      <c r="K374" s="196"/>
    </row>
    <row r="375" spans="2:11" s="165" customFormat="1">
      <c r="B375" s="6">
        <v>45302</v>
      </c>
      <c r="C375" s="12" t="s">
        <v>882</v>
      </c>
      <c r="D375" s="9" t="s">
        <v>894</v>
      </c>
      <c r="E375" s="15" t="s">
        <v>440</v>
      </c>
      <c r="F375" s="55">
        <v>2311</v>
      </c>
      <c r="G375" s="28">
        <v>550000</v>
      </c>
      <c r="H375" s="6">
        <v>45302</v>
      </c>
      <c r="I375" s="195"/>
      <c r="J375" s="195">
        <f t="shared" ref="J375:J395" si="50">+G375-I375</f>
        <v>550000</v>
      </c>
      <c r="K375" s="196" t="str">
        <f t="shared" ref="K375:K395" si="51">IF(J375&gt;0,"ATRASADO","")</f>
        <v>ATRASADO</v>
      </c>
    </row>
    <row r="376" spans="2:11" s="165" customFormat="1">
      <c r="B376" s="6">
        <v>45302</v>
      </c>
      <c r="C376" s="12" t="s">
        <v>1035</v>
      </c>
      <c r="D376" s="9" t="s">
        <v>894</v>
      </c>
      <c r="E376" s="15" t="s">
        <v>440</v>
      </c>
      <c r="F376" s="55">
        <v>2311</v>
      </c>
      <c r="G376" s="28">
        <v>3510000</v>
      </c>
      <c r="H376" s="6">
        <v>45302</v>
      </c>
      <c r="I376" s="195"/>
      <c r="J376" s="195">
        <f t="shared" si="50"/>
        <v>3510000</v>
      </c>
      <c r="K376" s="196" t="str">
        <f t="shared" si="51"/>
        <v>ATRASADO</v>
      </c>
    </row>
    <row r="377" spans="2:11" s="165" customFormat="1">
      <c r="B377" s="6">
        <v>45302</v>
      </c>
      <c r="C377" s="12" t="s">
        <v>1110</v>
      </c>
      <c r="D377" s="9" t="s">
        <v>894</v>
      </c>
      <c r="E377" s="15" t="s">
        <v>440</v>
      </c>
      <c r="F377" s="55">
        <v>2311</v>
      </c>
      <c r="G377" s="28">
        <v>2990000</v>
      </c>
      <c r="H377" s="6">
        <v>45302</v>
      </c>
      <c r="I377" s="195"/>
      <c r="J377" s="195">
        <f t="shared" si="50"/>
        <v>2990000</v>
      </c>
      <c r="K377" s="196" t="str">
        <f t="shared" si="51"/>
        <v>ATRASADO</v>
      </c>
    </row>
    <row r="378" spans="2:11" s="165" customFormat="1">
      <c r="B378" s="6">
        <v>45302</v>
      </c>
      <c r="C378" s="12" t="s">
        <v>1111</v>
      </c>
      <c r="D378" s="9" t="s">
        <v>894</v>
      </c>
      <c r="E378" s="15" t="s">
        <v>440</v>
      </c>
      <c r="F378" s="55">
        <v>2311</v>
      </c>
      <c r="G378" s="28">
        <v>2600000</v>
      </c>
      <c r="H378" s="6">
        <v>45302</v>
      </c>
      <c r="I378" s="195"/>
      <c r="J378" s="195">
        <f t="shared" si="50"/>
        <v>2600000</v>
      </c>
      <c r="K378" s="196" t="str">
        <f t="shared" si="51"/>
        <v>ATRASADO</v>
      </c>
    </row>
    <row r="379" spans="2:11" s="165" customFormat="1">
      <c r="B379" s="6">
        <v>45302</v>
      </c>
      <c r="C379" s="12" t="s">
        <v>1046</v>
      </c>
      <c r="D379" s="9" t="s">
        <v>894</v>
      </c>
      <c r="E379" s="15" t="s">
        <v>440</v>
      </c>
      <c r="F379" s="55">
        <v>2311</v>
      </c>
      <c r="G379" s="28">
        <v>3510000</v>
      </c>
      <c r="H379" s="6">
        <v>45302</v>
      </c>
      <c r="I379" s="195"/>
      <c r="J379" s="195">
        <f t="shared" si="50"/>
        <v>3510000</v>
      </c>
      <c r="K379" s="196" t="str">
        <f t="shared" si="51"/>
        <v>ATRASADO</v>
      </c>
    </row>
    <row r="380" spans="2:11" s="186" customFormat="1">
      <c r="B380" s="6">
        <v>45536</v>
      </c>
      <c r="C380" s="12" t="s">
        <v>1628</v>
      </c>
      <c r="D380" s="9" t="s">
        <v>894</v>
      </c>
      <c r="E380" s="15" t="s">
        <v>440</v>
      </c>
      <c r="F380" s="55">
        <v>2311</v>
      </c>
      <c r="G380" s="28">
        <v>3510000</v>
      </c>
      <c r="H380" s="6">
        <v>45536</v>
      </c>
      <c r="I380" s="195"/>
      <c r="J380" s="195">
        <f t="shared" si="50"/>
        <v>3510000</v>
      </c>
      <c r="K380" s="196" t="str">
        <f t="shared" si="51"/>
        <v>ATRASADO</v>
      </c>
    </row>
    <row r="381" spans="2:11" s="186" customFormat="1">
      <c r="B381" s="6">
        <v>45536</v>
      </c>
      <c r="C381" s="12" t="s">
        <v>1368</v>
      </c>
      <c r="D381" s="9" t="s">
        <v>894</v>
      </c>
      <c r="E381" s="15" t="s">
        <v>440</v>
      </c>
      <c r="F381" s="55">
        <v>2311</v>
      </c>
      <c r="G381" s="28">
        <v>3510000</v>
      </c>
      <c r="H381" s="6">
        <v>45536</v>
      </c>
      <c r="I381" s="195"/>
      <c r="J381" s="195">
        <f t="shared" si="50"/>
        <v>3510000</v>
      </c>
      <c r="K381" s="196" t="str">
        <f t="shared" si="51"/>
        <v>ATRASADO</v>
      </c>
    </row>
    <row r="382" spans="2:11" s="186" customFormat="1">
      <c r="B382" s="6">
        <v>45536</v>
      </c>
      <c r="C382" s="12" t="s">
        <v>1245</v>
      </c>
      <c r="D382" s="9" t="s">
        <v>894</v>
      </c>
      <c r="E382" s="15" t="s">
        <v>440</v>
      </c>
      <c r="F382" s="55">
        <v>2311</v>
      </c>
      <c r="G382" s="28">
        <v>3510000</v>
      </c>
      <c r="H382" s="6">
        <v>45536</v>
      </c>
      <c r="I382" s="195"/>
      <c r="J382" s="195">
        <f t="shared" si="50"/>
        <v>3510000</v>
      </c>
      <c r="K382" s="196" t="str">
        <f t="shared" si="51"/>
        <v>ATRASADO</v>
      </c>
    </row>
    <row r="383" spans="2:11" s="186" customFormat="1">
      <c r="B383" s="6">
        <v>45536</v>
      </c>
      <c r="C383" s="12" t="s">
        <v>1406</v>
      </c>
      <c r="D383" s="9" t="s">
        <v>894</v>
      </c>
      <c r="E383" s="15" t="s">
        <v>440</v>
      </c>
      <c r="F383" s="55">
        <v>2311</v>
      </c>
      <c r="G383" s="28">
        <v>1625000</v>
      </c>
      <c r="H383" s="6">
        <v>45536</v>
      </c>
      <c r="I383" s="195"/>
      <c r="J383" s="195">
        <f t="shared" si="50"/>
        <v>1625000</v>
      </c>
      <c r="K383" s="196" t="str">
        <f t="shared" si="51"/>
        <v>ATRASADO</v>
      </c>
    </row>
    <row r="384" spans="2:11" s="186" customFormat="1">
      <c r="B384" s="6">
        <v>45536</v>
      </c>
      <c r="C384" s="12" t="s">
        <v>1276</v>
      </c>
      <c r="D384" s="9" t="s">
        <v>894</v>
      </c>
      <c r="E384" s="15" t="s">
        <v>440</v>
      </c>
      <c r="F384" s="55">
        <v>2311</v>
      </c>
      <c r="G384" s="28">
        <v>2535000</v>
      </c>
      <c r="H384" s="6">
        <v>45536</v>
      </c>
      <c r="I384" s="195"/>
      <c r="J384" s="195">
        <f t="shared" si="50"/>
        <v>2535000</v>
      </c>
      <c r="K384" s="196" t="str">
        <f t="shared" si="51"/>
        <v>ATRASADO</v>
      </c>
    </row>
    <row r="385" spans="2:11" s="179" customFormat="1">
      <c r="B385" s="6">
        <v>45482</v>
      </c>
      <c r="C385" s="12" t="s">
        <v>1407</v>
      </c>
      <c r="D385" s="9" t="s">
        <v>894</v>
      </c>
      <c r="E385" s="15" t="s">
        <v>440</v>
      </c>
      <c r="F385" s="55">
        <v>2311</v>
      </c>
      <c r="G385" s="28">
        <v>3510000</v>
      </c>
      <c r="H385" s="6">
        <v>45482</v>
      </c>
      <c r="I385" s="195"/>
      <c r="J385" s="195">
        <f t="shared" si="50"/>
        <v>3510000</v>
      </c>
      <c r="K385" s="196" t="str">
        <f t="shared" si="51"/>
        <v>ATRASADO</v>
      </c>
    </row>
    <row r="386" spans="2:11" s="179" customFormat="1">
      <c r="B386" s="6">
        <v>45482</v>
      </c>
      <c r="C386" s="12" t="s">
        <v>1408</v>
      </c>
      <c r="D386" s="9" t="s">
        <v>894</v>
      </c>
      <c r="E386" s="15" t="s">
        <v>440</v>
      </c>
      <c r="F386" s="55">
        <v>2311</v>
      </c>
      <c r="G386" s="28">
        <v>3510000</v>
      </c>
      <c r="H386" s="6">
        <v>45482</v>
      </c>
      <c r="I386" s="195"/>
      <c r="J386" s="195">
        <f t="shared" si="50"/>
        <v>3510000</v>
      </c>
      <c r="K386" s="196" t="str">
        <f t="shared" si="51"/>
        <v>ATRASADO</v>
      </c>
    </row>
    <row r="387" spans="2:11" s="179" customFormat="1">
      <c r="B387" s="6">
        <v>45482</v>
      </c>
      <c r="C387" s="12" t="s">
        <v>1485</v>
      </c>
      <c r="D387" s="9" t="s">
        <v>894</v>
      </c>
      <c r="E387" s="15" t="s">
        <v>440</v>
      </c>
      <c r="F387" s="55">
        <v>2311</v>
      </c>
      <c r="G387" s="28">
        <v>3510000</v>
      </c>
      <c r="H387" s="6">
        <v>45482</v>
      </c>
      <c r="I387" s="195"/>
      <c r="J387" s="195">
        <f t="shared" si="50"/>
        <v>3510000</v>
      </c>
      <c r="K387" s="196" t="str">
        <f t="shared" si="51"/>
        <v>ATRASADO</v>
      </c>
    </row>
    <row r="388" spans="2:11" s="186" customFormat="1">
      <c r="B388" s="6">
        <v>45536</v>
      </c>
      <c r="C388" s="12" t="s">
        <v>1228</v>
      </c>
      <c r="D388" s="9" t="s">
        <v>894</v>
      </c>
      <c r="E388" s="15" t="s">
        <v>440</v>
      </c>
      <c r="F388" s="55">
        <v>2311</v>
      </c>
      <c r="G388" s="28">
        <v>3510000</v>
      </c>
      <c r="H388" s="6">
        <v>45536</v>
      </c>
      <c r="I388" s="195"/>
      <c r="J388" s="195">
        <f t="shared" si="50"/>
        <v>3510000</v>
      </c>
      <c r="K388" s="196" t="str">
        <f t="shared" si="51"/>
        <v>ATRASADO</v>
      </c>
    </row>
    <row r="389" spans="2:11" s="179" customFormat="1">
      <c r="B389" s="6">
        <v>45482</v>
      </c>
      <c r="C389" s="12" t="s">
        <v>1486</v>
      </c>
      <c r="D389" s="9" t="s">
        <v>894</v>
      </c>
      <c r="E389" s="15" t="s">
        <v>440</v>
      </c>
      <c r="F389" s="55">
        <v>2311</v>
      </c>
      <c r="G389" s="28">
        <v>3510000</v>
      </c>
      <c r="H389" s="6">
        <v>45482</v>
      </c>
      <c r="I389" s="195"/>
      <c r="J389" s="195">
        <f t="shared" si="50"/>
        <v>3510000</v>
      </c>
      <c r="K389" s="196" t="str">
        <f t="shared" si="51"/>
        <v>ATRASADO</v>
      </c>
    </row>
    <row r="390" spans="2:11" s="179" customFormat="1">
      <c r="B390" s="6">
        <v>45482</v>
      </c>
      <c r="C390" s="12" t="s">
        <v>1487</v>
      </c>
      <c r="D390" s="9" t="s">
        <v>894</v>
      </c>
      <c r="E390" s="15" t="s">
        <v>440</v>
      </c>
      <c r="F390" s="55">
        <v>2311</v>
      </c>
      <c r="G390" s="28">
        <v>3510000</v>
      </c>
      <c r="H390" s="6">
        <v>45482</v>
      </c>
      <c r="I390" s="195"/>
      <c r="J390" s="195">
        <f t="shared" si="50"/>
        <v>3510000</v>
      </c>
      <c r="K390" s="196" t="str">
        <f t="shared" si="51"/>
        <v>ATRASADO</v>
      </c>
    </row>
    <row r="391" spans="2:11" s="179" customFormat="1">
      <c r="B391" s="6">
        <v>45482</v>
      </c>
      <c r="C391" s="12" t="s">
        <v>1488</v>
      </c>
      <c r="D391" s="9" t="s">
        <v>894</v>
      </c>
      <c r="E391" s="15" t="s">
        <v>440</v>
      </c>
      <c r="F391" s="55">
        <v>2311</v>
      </c>
      <c r="G391" s="28">
        <v>3510000</v>
      </c>
      <c r="H391" s="6">
        <v>45482</v>
      </c>
      <c r="I391" s="195"/>
      <c r="J391" s="195">
        <f t="shared" si="50"/>
        <v>3510000</v>
      </c>
      <c r="K391" s="196" t="str">
        <f t="shared" si="51"/>
        <v>ATRASADO</v>
      </c>
    </row>
    <row r="392" spans="2:11" s="179" customFormat="1">
      <c r="B392" s="6">
        <v>45482</v>
      </c>
      <c r="C392" s="12" t="s">
        <v>1489</v>
      </c>
      <c r="D392" s="9" t="s">
        <v>894</v>
      </c>
      <c r="E392" s="15" t="s">
        <v>440</v>
      </c>
      <c r="F392" s="55">
        <v>2311</v>
      </c>
      <c r="G392" s="28">
        <v>3510000</v>
      </c>
      <c r="H392" s="6">
        <v>45482</v>
      </c>
      <c r="I392" s="195"/>
      <c r="J392" s="195">
        <f t="shared" si="50"/>
        <v>3510000</v>
      </c>
      <c r="K392" s="196" t="str">
        <f t="shared" si="51"/>
        <v>ATRASADO</v>
      </c>
    </row>
    <row r="393" spans="2:11" s="179" customFormat="1">
      <c r="B393" s="6">
        <v>45482</v>
      </c>
      <c r="C393" s="12" t="s">
        <v>1490</v>
      </c>
      <c r="D393" s="9" t="s">
        <v>894</v>
      </c>
      <c r="E393" s="15" t="s">
        <v>440</v>
      </c>
      <c r="F393" s="55">
        <v>2311</v>
      </c>
      <c r="G393" s="28">
        <v>3510000</v>
      </c>
      <c r="H393" s="6">
        <v>45482</v>
      </c>
      <c r="I393" s="195"/>
      <c r="J393" s="195">
        <f t="shared" si="50"/>
        <v>3510000</v>
      </c>
      <c r="K393" s="196" t="str">
        <f t="shared" si="51"/>
        <v>ATRASADO</v>
      </c>
    </row>
    <row r="394" spans="2:11" s="186" customFormat="1">
      <c r="B394" s="6">
        <v>45536</v>
      </c>
      <c r="C394" s="12" t="s">
        <v>1629</v>
      </c>
      <c r="D394" s="9" t="s">
        <v>894</v>
      </c>
      <c r="E394" s="15" t="s">
        <v>440</v>
      </c>
      <c r="F394" s="55">
        <v>2311</v>
      </c>
      <c r="G394" s="28">
        <v>3510000</v>
      </c>
      <c r="H394" s="6">
        <v>45536</v>
      </c>
      <c r="I394" s="195"/>
      <c r="J394" s="195">
        <f t="shared" si="50"/>
        <v>3510000</v>
      </c>
      <c r="K394" s="196" t="str">
        <f t="shared" si="51"/>
        <v>ATRASADO</v>
      </c>
    </row>
    <row r="395" spans="2:11" s="186" customFormat="1">
      <c r="B395" s="6">
        <v>45536</v>
      </c>
      <c r="C395" s="12" t="s">
        <v>1513</v>
      </c>
      <c r="D395" s="9" t="s">
        <v>894</v>
      </c>
      <c r="E395" s="15" t="s">
        <v>440</v>
      </c>
      <c r="F395" s="55">
        <v>2311</v>
      </c>
      <c r="G395" s="28">
        <v>3510000</v>
      </c>
      <c r="H395" s="6">
        <v>45536</v>
      </c>
      <c r="I395" s="195"/>
      <c r="J395" s="195">
        <f t="shared" si="50"/>
        <v>3510000</v>
      </c>
      <c r="K395" s="196" t="str">
        <f t="shared" si="51"/>
        <v>ATRASADO</v>
      </c>
    </row>
    <row r="396" spans="2:11" s="77" customFormat="1">
      <c r="B396" s="6"/>
      <c r="C396" s="12"/>
      <c r="D396" s="9"/>
      <c r="E396" s="15"/>
      <c r="F396" s="55"/>
      <c r="G396" s="28"/>
      <c r="H396" s="6"/>
      <c r="I396" s="195" t="str">
        <f t="shared" ref="I396:I404" si="52">IF(G396&gt;0,0,"")</f>
        <v/>
      </c>
      <c r="J396" s="195" t="str">
        <f t="shared" ref="J396:J404" si="53">IF(I396=0,G396,"")</f>
        <v/>
      </c>
      <c r="K396" s="196"/>
    </row>
    <row r="397" spans="2:11">
      <c r="B397" s="6">
        <v>43282</v>
      </c>
      <c r="C397" s="12" t="s">
        <v>558</v>
      </c>
      <c r="D397" s="9" t="s">
        <v>137</v>
      </c>
      <c r="E397" s="15" t="s">
        <v>104</v>
      </c>
      <c r="F397" s="55">
        <v>2317</v>
      </c>
      <c r="G397" s="28">
        <v>306.44</v>
      </c>
      <c r="H397" s="6">
        <v>43282</v>
      </c>
      <c r="I397" s="195">
        <f t="shared" si="52"/>
        <v>0</v>
      </c>
      <c r="J397" s="195">
        <f t="shared" si="53"/>
        <v>306.44</v>
      </c>
      <c r="K397" s="196" t="str">
        <f t="shared" ref="K397:K404" si="54">IF(J397&gt;0,"ATRASADO","")</f>
        <v>ATRASADO</v>
      </c>
    </row>
    <row r="398" spans="2:11" s="77" customFormat="1">
      <c r="B398" s="6">
        <v>43287</v>
      </c>
      <c r="C398" s="12" t="s">
        <v>559</v>
      </c>
      <c r="D398" s="9" t="s">
        <v>137</v>
      </c>
      <c r="E398" s="15" t="s">
        <v>104</v>
      </c>
      <c r="F398" s="55">
        <v>2317</v>
      </c>
      <c r="G398" s="28">
        <v>85858</v>
      </c>
      <c r="H398" s="6">
        <v>43287</v>
      </c>
      <c r="I398" s="195">
        <f t="shared" si="52"/>
        <v>0</v>
      </c>
      <c r="J398" s="195">
        <f t="shared" si="53"/>
        <v>85858</v>
      </c>
      <c r="K398" s="196" t="str">
        <f t="shared" si="54"/>
        <v>ATRASADO</v>
      </c>
    </row>
    <row r="399" spans="2:11" s="79" customFormat="1">
      <c r="B399" s="6">
        <v>43589</v>
      </c>
      <c r="C399" s="12" t="s">
        <v>630</v>
      </c>
      <c r="D399" s="9" t="s">
        <v>137</v>
      </c>
      <c r="E399" s="15" t="s">
        <v>104</v>
      </c>
      <c r="F399" s="55">
        <v>2317</v>
      </c>
      <c r="G399" s="28">
        <v>98522</v>
      </c>
      <c r="H399" s="6">
        <v>43589</v>
      </c>
      <c r="I399" s="195">
        <f t="shared" si="52"/>
        <v>0</v>
      </c>
      <c r="J399" s="195">
        <f t="shared" si="53"/>
        <v>98522</v>
      </c>
      <c r="K399" s="196" t="str">
        <f t="shared" si="54"/>
        <v>ATRASADO</v>
      </c>
    </row>
    <row r="400" spans="2:11" s="81" customFormat="1">
      <c r="B400" s="6">
        <v>1139410</v>
      </c>
      <c r="C400" s="12" t="s">
        <v>651</v>
      </c>
      <c r="D400" s="9" t="s">
        <v>137</v>
      </c>
      <c r="E400" s="15" t="s">
        <v>104</v>
      </c>
      <c r="F400" s="55">
        <v>2317</v>
      </c>
      <c r="G400" s="28">
        <v>88219</v>
      </c>
      <c r="H400" s="6">
        <v>1139410</v>
      </c>
      <c r="I400" s="195">
        <f t="shared" si="52"/>
        <v>0</v>
      </c>
      <c r="J400" s="195">
        <f t="shared" si="53"/>
        <v>88219</v>
      </c>
      <c r="K400" s="196" t="str">
        <f t="shared" si="54"/>
        <v>ATRASADO</v>
      </c>
    </row>
    <row r="401" spans="2:11" s="81" customFormat="1">
      <c r="B401" s="6">
        <v>43651</v>
      </c>
      <c r="C401" s="82" t="s">
        <v>650</v>
      </c>
      <c r="D401" s="9" t="s">
        <v>137</v>
      </c>
      <c r="E401" s="15" t="s">
        <v>104</v>
      </c>
      <c r="F401" s="55">
        <v>2317</v>
      </c>
      <c r="G401" s="28">
        <v>97084</v>
      </c>
      <c r="H401" s="6">
        <v>43651</v>
      </c>
      <c r="I401" s="195">
        <f t="shared" si="52"/>
        <v>0</v>
      </c>
      <c r="J401" s="195">
        <f t="shared" si="53"/>
        <v>97084</v>
      </c>
      <c r="K401" s="196" t="str">
        <f t="shared" si="54"/>
        <v>ATRASADO</v>
      </c>
    </row>
    <row r="402" spans="2:11" s="81" customFormat="1">
      <c r="B402" s="6">
        <v>43683</v>
      </c>
      <c r="C402" s="82" t="s">
        <v>665</v>
      </c>
      <c r="D402" s="9" t="s">
        <v>137</v>
      </c>
      <c r="E402" s="15" t="s">
        <v>104</v>
      </c>
      <c r="F402" s="55">
        <v>2317</v>
      </c>
      <c r="G402" s="28">
        <v>86175</v>
      </c>
      <c r="H402" s="6">
        <v>43683</v>
      </c>
      <c r="I402" s="195">
        <f t="shared" si="52"/>
        <v>0</v>
      </c>
      <c r="J402" s="195">
        <f t="shared" si="53"/>
        <v>86175</v>
      </c>
      <c r="K402" s="196" t="str">
        <f t="shared" si="54"/>
        <v>ATRASADO</v>
      </c>
    </row>
    <row r="403" spans="2:11" s="81" customFormat="1">
      <c r="B403" s="6">
        <v>43744</v>
      </c>
      <c r="C403" s="82" t="s">
        <v>666</v>
      </c>
      <c r="D403" s="9" t="s">
        <v>137</v>
      </c>
      <c r="E403" s="15" t="s">
        <v>104</v>
      </c>
      <c r="F403" s="55">
        <v>2317</v>
      </c>
      <c r="G403" s="28">
        <v>99701</v>
      </c>
      <c r="H403" s="6">
        <v>43744</v>
      </c>
      <c r="I403" s="195">
        <f t="shared" si="52"/>
        <v>0</v>
      </c>
      <c r="J403" s="195">
        <f t="shared" si="53"/>
        <v>99701</v>
      </c>
      <c r="K403" s="196" t="str">
        <f t="shared" si="54"/>
        <v>ATRASADO</v>
      </c>
    </row>
    <row r="404" spans="2:11" s="70" customFormat="1">
      <c r="B404" s="6">
        <v>43714</v>
      </c>
      <c r="C404" s="82" t="s">
        <v>664</v>
      </c>
      <c r="D404" s="9" t="s">
        <v>137</v>
      </c>
      <c r="E404" s="15" t="s">
        <v>104</v>
      </c>
      <c r="F404" s="55">
        <v>2317</v>
      </c>
      <c r="G404" s="28">
        <v>103860</v>
      </c>
      <c r="H404" s="6">
        <v>43683</v>
      </c>
      <c r="I404" s="195">
        <f t="shared" si="52"/>
        <v>0</v>
      </c>
      <c r="J404" s="195">
        <f t="shared" si="53"/>
        <v>103860</v>
      </c>
      <c r="K404" s="196" t="str">
        <f t="shared" si="54"/>
        <v>ATRASADO</v>
      </c>
    </row>
    <row r="405" spans="2:11" s="107" customFormat="1">
      <c r="B405" s="6"/>
      <c r="C405" s="13"/>
      <c r="D405" s="9"/>
      <c r="E405" s="15"/>
      <c r="F405" s="55"/>
      <c r="G405" s="28"/>
      <c r="H405" s="6"/>
      <c r="I405" s="195"/>
      <c r="J405" s="195"/>
      <c r="K405" s="196"/>
    </row>
    <row r="406" spans="2:11" s="70" customFormat="1" ht="24">
      <c r="B406" s="6">
        <v>41433</v>
      </c>
      <c r="C406" s="12">
        <v>102631268</v>
      </c>
      <c r="D406" s="9" t="s">
        <v>103</v>
      </c>
      <c r="E406" s="15" t="s">
        <v>104</v>
      </c>
      <c r="F406" s="55">
        <v>2217</v>
      </c>
      <c r="G406" s="28">
        <v>1194</v>
      </c>
      <c r="H406" s="6">
        <v>41433</v>
      </c>
      <c r="I406" s="195">
        <f t="shared" ref="I406:I469" si="55">IF(G406&gt;0,0,"")</f>
        <v>0</v>
      </c>
      <c r="J406" s="195">
        <f t="shared" ref="J406:J469" si="56">IF(I406=0,G406,"")</f>
        <v>1194</v>
      </c>
      <c r="K406" s="196" t="str">
        <f t="shared" ref="K406:K469" si="57">IF(J406&gt;0,"ATRASADO","")</f>
        <v>ATRASADO</v>
      </c>
    </row>
    <row r="407" spans="2:11" s="70" customFormat="1" ht="24">
      <c r="B407" s="6">
        <v>42243</v>
      </c>
      <c r="C407" s="13">
        <v>104372721</v>
      </c>
      <c r="D407" s="9" t="s">
        <v>103</v>
      </c>
      <c r="E407" s="15" t="s">
        <v>104</v>
      </c>
      <c r="F407" s="55">
        <v>2217</v>
      </c>
      <c r="G407" s="28">
        <v>5187</v>
      </c>
      <c r="H407" s="6">
        <v>42243</v>
      </c>
      <c r="I407" s="195">
        <f t="shared" si="55"/>
        <v>0</v>
      </c>
      <c r="J407" s="195">
        <f t="shared" si="56"/>
        <v>5187</v>
      </c>
      <c r="K407" s="196" t="str">
        <f t="shared" si="57"/>
        <v>ATRASADO</v>
      </c>
    </row>
    <row r="408" spans="2:11" s="74" customFormat="1" ht="24">
      <c r="B408" s="6">
        <v>41922</v>
      </c>
      <c r="C408" s="12">
        <v>150010739</v>
      </c>
      <c r="D408" s="9" t="s">
        <v>103</v>
      </c>
      <c r="E408" s="15" t="s">
        <v>104</v>
      </c>
      <c r="F408" s="55">
        <v>2217</v>
      </c>
      <c r="G408" s="28">
        <v>288</v>
      </c>
      <c r="H408" s="6">
        <v>41922</v>
      </c>
      <c r="I408" s="195">
        <f t="shared" si="55"/>
        <v>0</v>
      </c>
      <c r="J408" s="195">
        <f t="shared" si="56"/>
        <v>288</v>
      </c>
      <c r="K408" s="196" t="str">
        <f t="shared" si="57"/>
        <v>ATRASADO</v>
      </c>
    </row>
    <row r="409" spans="2:11" s="70" customFormat="1" ht="24">
      <c r="B409" s="6">
        <v>42055</v>
      </c>
      <c r="C409" s="13">
        <v>150066661</v>
      </c>
      <c r="D409" s="9" t="s">
        <v>103</v>
      </c>
      <c r="E409" s="15" t="s">
        <v>104</v>
      </c>
      <c r="F409" s="55">
        <v>2217</v>
      </c>
      <c r="G409" s="28">
        <v>1500</v>
      </c>
      <c r="H409" s="6">
        <v>42055</v>
      </c>
      <c r="I409" s="195">
        <f t="shared" si="55"/>
        <v>0</v>
      </c>
      <c r="J409" s="195">
        <f t="shared" si="56"/>
        <v>1500</v>
      </c>
      <c r="K409" s="196" t="str">
        <f t="shared" si="57"/>
        <v>ATRASADO</v>
      </c>
    </row>
    <row r="410" spans="2:11" s="75" customFormat="1" ht="24">
      <c r="B410" s="6">
        <v>41455</v>
      </c>
      <c r="C410" s="12">
        <v>150082302</v>
      </c>
      <c r="D410" s="9" t="s">
        <v>103</v>
      </c>
      <c r="E410" s="15" t="s">
        <v>104</v>
      </c>
      <c r="F410" s="55">
        <v>2217</v>
      </c>
      <c r="G410" s="28">
        <v>720</v>
      </c>
      <c r="H410" s="6">
        <v>41455</v>
      </c>
      <c r="I410" s="195">
        <f t="shared" si="55"/>
        <v>0</v>
      </c>
      <c r="J410" s="195">
        <f t="shared" si="56"/>
        <v>720</v>
      </c>
      <c r="K410" s="196" t="str">
        <f t="shared" si="57"/>
        <v>ATRASADO</v>
      </c>
    </row>
    <row r="411" spans="2:11" s="75" customFormat="1" ht="24">
      <c r="B411" s="6">
        <v>41455</v>
      </c>
      <c r="C411" s="12">
        <v>150082463</v>
      </c>
      <c r="D411" s="9" t="s">
        <v>103</v>
      </c>
      <c r="E411" s="15" t="s">
        <v>104</v>
      </c>
      <c r="F411" s="55">
        <v>2217</v>
      </c>
      <c r="G411" s="28">
        <v>12840</v>
      </c>
      <c r="H411" s="6">
        <v>41455</v>
      </c>
      <c r="I411" s="195">
        <f t="shared" si="55"/>
        <v>0</v>
      </c>
      <c r="J411" s="195">
        <f t="shared" si="56"/>
        <v>12840</v>
      </c>
      <c r="K411" s="196" t="str">
        <f t="shared" si="57"/>
        <v>ATRASADO</v>
      </c>
    </row>
    <row r="412" spans="2:11" s="70" customFormat="1" ht="24">
      <c r="B412" s="6">
        <v>41455</v>
      </c>
      <c r="C412" s="12">
        <v>150082477</v>
      </c>
      <c r="D412" s="9" t="s">
        <v>103</v>
      </c>
      <c r="E412" s="15" t="s">
        <v>104</v>
      </c>
      <c r="F412" s="55">
        <v>2217</v>
      </c>
      <c r="G412" s="28">
        <v>288</v>
      </c>
      <c r="H412" s="6">
        <v>41455</v>
      </c>
      <c r="I412" s="195">
        <f t="shared" si="55"/>
        <v>0</v>
      </c>
      <c r="J412" s="195">
        <f t="shared" si="56"/>
        <v>288</v>
      </c>
      <c r="K412" s="196" t="str">
        <f t="shared" si="57"/>
        <v>ATRASADO</v>
      </c>
    </row>
    <row r="413" spans="2:11" s="74" customFormat="1" ht="24">
      <c r="B413" s="6">
        <v>41455</v>
      </c>
      <c r="C413" s="12">
        <v>150082526</v>
      </c>
      <c r="D413" s="9" t="s">
        <v>103</v>
      </c>
      <c r="E413" s="15" t="s">
        <v>104</v>
      </c>
      <c r="F413" s="55">
        <v>2217</v>
      </c>
      <c r="G413" s="28">
        <v>1500</v>
      </c>
      <c r="H413" s="6">
        <v>41455</v>
      </c>
      <c r="I413" s="195">
        <f t="shared" si="55"/>
        <v>0</v>
      </c>
      <c r="J413" s="195">
        <f t="shared" si="56"/>
        <v>1500</v>
      </c>
      <c r="K413" s="196" t="str">
        <f t="shared" si="57"/>
        <v>ATRASADO</v>
      </c>
    </row>
    <row r="414" spans="2:11" s="74" customFormat="1" ht="24">
      <c r="B414" s="6">
        <v>41440</v>
      </c>
      <c r="C414" s="12">
        <v>1500068313</v>
      </c>
      <c r="D414" s="9" t="s">
        <v>103</v>
      </c>
      <c r="E414" s="15" t="s">
        <v>104</v>
      </c>
      <c r="F414" s="55">
        <v>2217</v>
      </c>
      <c r="G414" s="28">
        <v>720</v>
      </c>
      <c r="H414" s="6">
        <v>41440</v>
      </c>
      <c r="I414" s="195">
        <f t="shared" si="55"/>
        <v>0</v>
      </c>
      <c r="J414" s="195">
        <f t="shared" si="56"/>
        <v>720</v>
      </c>
      <c r="K414" s="196" t="str">
        <f t="shared" si="57"/>
        <v>ATRASADO</v>
      </c>
    </row>
    <row r="415" spans="2:11" s="75" customFormat="1" ht="24">
      <c r="B415" s="6">
        <v>41737</v>
      </c>
      <c r="C415" s="12">
        <v>1500093756</v>
      </c>
      <c r="D415" s="9" t="s">
        <v>103</v>
      </c>
      <c r="E415" s="15" t="s">
        <v>104</v>
      </c>
      <c r="F415" s="55">
        <v>2217</v>
      </c>
      <c r="G415" s="28">
        <v>1524</v>
      </c>
      <c r="H415" s="6">
        <v>41737</v>
      </c>
      <c r="I415" s="195">
        <f t="shared" si="55"/>
        <v>0</v>
      </c>
      <c r="J415" s="195">
        <f t="shared" si="56"/>
        <v>1524</v>
      </c>
      <c r="K415" s="196" t="str">
        <f t="shared" si="57"/>
        <v>ATRASADO</v>
      </c>
    </row>
    <row r="416" spans="2:11" s="77" customFormat="1" ht="24">
      <c r="B416" s="6">
        <v>41744</v>
      </c>
      <c r="C416" s="12">
        <v>1500094317</v>
      </c>
      <c r="D416" s="9" t="s">
        <v>103</v>
      </c>
      <c r="E416" s="15" t="s">
        <v>104</v>
      </c>
      <c r="F416" s="55">
        <v>2217</v>
      </c>
      <c r="G416" s="28">
        <v>720</v>
      </c>
      <c r="H416" s="6">
        <v>41744</v>
      </c>
      <c r="I416" s="195">
        <f t="shared" si="55"/>
        <v>0</v>
      </c>
      <c r="J416" s="195">
        <f t="shared" si="56"/>
        <v>720</v>
      </c>
      <c r="K416" s="196" t="str">
        <f t="shared" si="57"/>
        <v>ATRASADO</v>
      </c>
    </row>
    <row r="417" spans="2:11" s="75" customFormat="1" ht="24">
      <c r="B417" s="6">
        <v>41750</v>
      </c>
      <c r="C417" s="12">
        <v>1500094503</v>
      </c>
      <c r="D417" s="9" t="s">
        <v>103</v>
      </c>
      <c r="E417" s="15" t="s">
        <v>104</v>
      </c>
      <c r="F417" s="55">
        <v>2217</v>
      </c>
      <c r="G417" s="28">
        <v>288</v>
      </c>
      <c r="H417" s="6">
        <v>41750</v>
      </c>
      <c r="I417" s="195">
        <f t="shared" si="55"/>
        <v>0</v>
      </c>
      <c r="J417" s="195">
        <f t="shared" si="56"/>
        <v>288</v>
      </c>
      <c r="K417" s="196" t="str">
        <f t="shared" si="57"/>
        <v>ATRASADO</v>
      </c>
    </row>
    <row r="418" spans="2:11" s="74" customFormat="1" ht="24">
      <c r="B418" s="6">
        <v>41750</v>
      </c>
      <c r="C418" s="12">
        <v>1500094522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41750</v>
      </c>
      <c r="I418" s="195">
        <f t="shared" si="55"/>
        <v>0</v>
      </c>
      <c r="J418" s="195">
        <f t="shared" si="56"/>
        <v>12840</v>
      </c>
      <c r="K418" s="196" t="str">
        <f t="shared" si="57"/>
        <v>ATRASADO</v>
      </c>
    </row>
    <row r="419" spans="2:11" ht="24">
      <c r="B419" s="6">
        <v>42104</v>
      </c>
      <c r="C419" s="13">
        <v>1500108307</v>
      </c>
      <c r="D419" s="9" t="s">
        <v>103</v>
      </c>
      <c r="E419" s="15" t="s">
        <v>104</v>
      </c>
      <c r="F419" s="55">
        <v>2217</v>
      </c>
      <c r="G419" s="28">
        <v>1689</v>
      </c>
      <c r="H419" s="6">
        <v>42104</v>
      </c>
      <c r="I419" s="195">
        <f t="shared" si="55"/>
        <v>0</v>
      </c>
      <c r="J419" s="195">
        <f t="shared" si="56"/>
        <v>1689</v>
      </c>
      <c r="K419" s="196" t="str">
        <f t="shared" si="57"/>
        <v>ATRASADO</v>
      </c>
    </row>
    <row r="420" spans="2:11" ht="24">
      <c r="B420" s="6">
        <v>42114</v>
      </c>
      <c r="C420" s="13">
        <v>1500108944</v>
      </c>
      <c r="D420" s="9" t="s">
        <v>103</v>
      </c>
      <c r="E420" s="15" t="s">
        <v>104</v>
      </c>
      <c r="F420" s="55">
        <v>2217</v>
      </c>
      <c r="G420" s="28">
        <v>720</v>
      </c>
      <c r="H420" s="6">
        <v>42114</v>
      </c>
      <c r="I420" s="195">
        <f t="shared" si="55"/>
        <v>0</v>
      </c>
      <c r="J420" s="195">
        <f t="shared" si="56"/>
        <v>720</v>
      </c>
      <c r="K420" s="196" t="str">
        <f t="shared" si="57"/>
        <v>ATRASADO</v>
      </c>
    </row>
    <row r="421" spans="2:11" ht="24">
      <c r="B421" s="6">
        <v>42116</v>
      </c>
      <c r="C421" s="13">
        <v>1500109065</v>
      </c>
      <c r="D421" s="9" t="s">
        <v>103</v>
      </c>
      <c r="E421" s="15" t="s">
        <v>104</v>
      </c>
      <c r="F421" s="55">
        <v>2217</v>
      </c>
      <c r="G421" s="28">
        <v>12840</v>
      </c>
      <c r="H421" s="6">
        <v>42116</v>
      </c>
      <c r="I421" s="195">
        <f t="shared" si="55"/>
        <v>0</v>
      </c>
      <c r="J421" s="195">
        <f t="shared" si="56"/>
        <v>12840</v>
      </c>
      <c r="K421" s="196" t="str">
        <f t="shared" si="57"/>
        <v>ATRASADO</v>
      </c>
    </row>
    <row r="422" spans="2:11" ht="24">
      <c r="B422" s="6">
        <v>42116</v>
      </c>
      <c r="C422" s="13">
        <v>1500109082</v>
      </c>
      <c r="D422" s="9" t="s">
        <v>103</v>
      </c>
      <c r="E422" s="15" t="s">
        <v>104</v>
      </c>
      <c r="F422" s="55">
        <v>2217</v>
      </c>
      <c r="G422" s="28">
        <v>288</v>
      </c>
      <c r="H422" s="6">
        <v>42116</v>
      </c>
      <c r="I422" s="195">
        <f t="shared" si="55"/>
        <v>0</v>
      </c>
      <c r="J422" s="195">
        <f t="shared" si="56"/>
        <v>288</v>
      </c>
      <c r="K422" s="196" t="str">
        <f t="shared" si="57"/>
        <v>ATRASADO</v>
      </c>
    </row>
    <row r="423" spans="2:11" ht="24">
      <c r="B423" s="6">
        <v>42117</v>
      </c>
      <c r="C423" s="13">
        <v>1500109124</v>
      </c>
      <c r="D423" s="9" t="s">
        <v>103</v>
      </c>
      <c r="E423" s="15" t="s">
        <v>104</v>
      </c>
      <c r="F423" s="55">
        <v>2217</v>
      </c>
      <c r="G423" s="28">
        <v>1500</v>
      </c>
      <c r="H423" s="6">
        <v>42117</v>
      </c>
      <c r="I423" s="195">
        <f t="shared" si="55"/>
        <v>0</v>
      </c>
      <c r="J423" s="195">
        <f t="shared" si="56"/>
        <v>1500</v>
      </c>
      <c r="K423" s="196" t="str">
        <f t="shared" si="57"/>
        <v>ATRASADO</v>
      </c>
    </row>
    <row r="424" spans="2:11" ht="24">
      <c r="B424" s="6">
        <v>42135</v>
      </c>
      <c r="C424" s="13">
        <v>1500109502</v>
      </c>
      <c r="D424" s="9" t="s">
        <v>103</v>
      </c>
      <c r="E424" s="15" t="s">
        <v>104</v>
      </c>
      <c r="F424" s="55">
        <v>2217</v>
      </c>
      <c r="G424" s="28">
        <v>1719</v>
      </c>
      <c r="H424" s="6">
        <v>42135</v>
      </c>
      <c r="I424" s="195">
        <f t="shared" si="55"/>
        <v>0</v>
      </c>
      <c r="J424" s="195">
        <f t="shared" si="56"/>
        <v>1719</v>
      </c>
      <c r="K424" s="196" t="str">
        <f t="shared" si="57"/>
        <v>ATRASADO</v>
      </c>
    </row>
    <row r="425" spans="2:11" ht="24">
      <c r="B425" s="6">
        <v>42143</v>
      </c>
      <c r="C425" s="13">
        <v>1500110201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42143</v>
      </c>
      <c r="I425" s="195">
        <f t="shared" si="55"/>
        <v>0</v>
      </c>
      <c r="J425" s="195">
        <f t="shared" si="56"/>
        <v>720</v>
      </c>
      <c r="K425" s="196" t="str">
        <f t="shared" si="57"/>
        <v>ATRASADO</v>
      </c>
    </row>
    <row r="426" spans="2:11" ht="24">
      <c r="B426" s="6">
        <v>42145</v>
      </c>
      <c r="C426" s="13">
        <v>1500110291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42145</v>
      </c>
      <c r="I426" s="195">
        <f t="shared" si="55"/>
        <v>0</v>
      </c>
      <c r="J426" s="195">
        <f t="shared" si="56"/>
        <v>12840</v>
      </c>
      <c r="K426" s="196" t="str">
        <f t="shared" si="57"/>
        <v>ATRASADO</v>
      </c>
    </row>
    <row r="427" spans="2:11" s="69" customFormat="1" ht="24">
      <c r="B427" s="6">
        <v>42145</v>
      </c>
      <c r="C427" s="13">
        <v>1500110308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42145</v>
      </c>
      <c r="I427" s="195">
        <f t="shared" si="55"/>
        <v>0</v>
      </c>
      <c r="J427" s="195">
        <f t="shared" si="56"/>
        <v>288</v>
      </c>
      <c r="K427" s="196" t="str">
        <f t="shared" si="57"/>
        <v>ATRASADO</v>
      </c>
    </row>
    <row r="428" spans="2:11" s="70" customFormat="1" ht="24">
      <c r="B428" s="6">
        <v>42146</v>
      </c>
      <c r="C428" s="13">
        <v>1500110350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42146</v>
      </c>
      <c r="I428" s="195">
        <f t="shared" si="55"/>
        <v>0</v>
      </c>
      <c r="J428" s="195">
        <f t="shared" si="56"/>
        <v>1500</v>
      </c>
      <c r="K428" s="196" t="str">
        <f t="shared" si="57"/>
        <v>ATRASADO</v>
      </c>
    </row>
    <row r="429" spans="2:11" s="70" customFormat="1" ht="24">
      <c r="B429" s="6">
        <v>42286</v>
      </c>
      <c r="C429" s="13">
        <v>1500115687</v>
      </c>
      <c r="D429" s="9" t="s">
        <v>103</v>
      </c>
      <c r="E429" s="15" t="s">
        <v>104</v>
      </c>
      <c r="F429" s="55">
        <v>2217</v>
      </c>
      <c r="G429" s="28">
        <v>426</v>
      </c>
      <c r="H429" s="6">
        <v>42286</v>
      </c>
      <c r="I429" s="195">
        <f t="shared" si="55"/>
        <v>0</v>
      </c>
      <c r="J429" s="195">
        <f t="shared" si="56"/>
        <v>426</v>
      </c>
      <c r="K429" s="196" t="str">
        <f t="shared" si="57"/>
        <v>ATRASADO</v>
      </c>
    </row>
    <row r="430" spans="2:11" ht="24">
      <c r="B430" s="6">
        <v>42296</v>
      </c>
      <c r="C430" s="13">
        <v>1500116317</v>
      </c>
      <c r="D430" s="9" t="s">
        <v>103</v>
      </c>
      <c r="E430" s="15" t="s">
        <v>104</v>
      </c>
      <c r="F430" s="55">
        <v>2217</v>
      </c>
      <c r="G430" s="28">
        <v>720</v>
      </c>
      <c r="H430" s="6">
        <v>42296</v>
      </c>
      <c r="I430" s="195">
        <f t="shared" si="55"/>
        <v>0</v>
      </c>
      <c r="J430" s="195">
        <f t="shared" si="56"/>
        <v>720</v>
      </c>
      <c r="K430" s="196" t="str">
        <f t="shared" si="57"/>
        <v>ATRASADO</v>
      </c>
    </row>
    <row r="431" spans="2:11" ht="24">
      <c r="B431" s="6">
        <v>42298</v>
      </c>
      <c r="C431" s="13">
        <v>1500116452</v>
      </c>
      <c r="D431" s="9" t="s">
        <v>103</v>
      </c>
      <c r="E431" s="15" t="s">
        <v>104</v>
      </c>
      <c r="F431" s="55">
        <v>2217</v>
      </c>
      <c r="G431" s="28">
        <v>12840</v>
      </c>
      <c r="H431" s="6">
        <v>42298</v>
      </c>
      <c r="I431" s="195">
        <f t="shared" si="55"/>
        <v>0</v>
      </c>
      <c r="J431" s="195">
        <f t="shared" si="56"/>
        <v>12840</v>
      </c>
      <c r="K431" s="196" t="str">
        <f t="shared" si="57"/>
        <v>ATRASADO</v>
      </c>
    </row>
    <row r="432" spans="2:11" ht="24">
      <c r="B432" s="6">
        <v>42298</v>
      </c>
      <c r="C432" s="13">
        <v>1500116469</v>
      </c>
      <c r="D432" s="9" t="s">
        <v>103</v>
      </c>
      <c r="E432" s="15" t="s">
        <v>104</v>
      </c>
      <c r="F432" s="55">
        <v>2217</v>
      </c>
      <c r="G432" s="28">
        <v>288</v>
      </c>
      <c r="H432" s="6">
        <v>42298</v>
      </c>
      <c r="I432" s="195">
        <f t="shared" si="55"/>
        <v>0</v>
      </c>
      <c r="J432" s="195">
        <f t="shared" si="56"/>
        <v>288</v>
      </c>
      <c r="K432" s="196" t="str">
        <f t="shared" si="57"/>
        <v>ATRASADO</v>
      </c>
    </row>
    <row r="433" spans="2:11" ht="24">
      <c r="B433" s="6">
        <v>42299</v>
      </c>
      <c r="C433" s="13">
        <v>1500116511</v>
      </c>
      <c r="D433" s="9" t="s">
        <v>103</v>
      </c>
      <c r="E433" s="15" t="s">
        <v>104</v>
      </c>
      <c r="F433" s="55">
        <v>2217</v>
      </c>
      <c r="G433" s="28">
        <v>1500</v>
      </c>
      <c r="H433" s="6">
        <v>42299</v>
      </c>
      <c r="I433" s="195">
        <f t="shared" si="55"/>
        <v>0</v>
      </c>
      <c r="J433" s="195">
        <f t="shared" si="56"/>
        <v>1500</v>
      </c>
      <c r="K433" s="196" t="str">
        <f t="shared" si="57"/>
        <v>ATRASADO</v>
      </c>
    </row>
    <row r="434" spans="2:11" ht="24">
      <c r="B434" s="6">
        <v>42305</v>
      </c>
      <c r="C434" s="13">
        <v>1500116604</v>
      </c>
      <c r="D434" s="9" t="s">
        <v>103</v>
      </c>
      <c r="E434" s="15" t="s">
        <v>104</v>
      </c>
      <c r="F434" s="55">
        <v>2217</v>
      </c>
      <c r="G434" s="28">
        <v>291</v>
      </c>
      <c r="H434" s="6">
        <v>42305</v>
      </c>
      <c r="I434" s="195">
        <f t="shared" si="55"/>
        <v>0</v>
      </c>
      <c r="J434" s="195">
        <f t="shared" si="56"/>
        <v>291</v>
      </c>
      <c r="K434" s="196" t="str">
        <f t="shared" si="57"/>
        <v>ATRASADO</v>
      </c>
    </row>
    <row r="435" spans="2:11" ht="24">
      <c r="B435" s="6">
        <v>42500</v>
      </c>
      <c r="C435" s="13">
        <v>1500124374</v>
      </c>
      <c r="D435" s="9" t="s">
        <v>103</v>
      </c>
      <c r="E435" s="15" t="s">
        <v>104</v>
      </c>
      <c r="F435" s="55">
        <v>2217</v>
      </c>
      <c r="G435" s="28">
        <v>1789</v>
      </c>
      <c r="H435" s="6">
        <v>42500</v>
      </c>
      <c r="I435" s="195">
        <f t="shared" si="55"/>
        <v>0</v>
      </c>
      <c r="J435" s="195">
        <f t="shared" si="56"/>
        <v>1789</v>
      </c>
      <c r="K435" s="196" t="str">
        <f t="shared" si="57"/>
        <v>ATRASADO</v>
      </c>
    </row>
    <row r="436" spans="2:11" ht="24">
      <c r="B436" s="6">
        <v>42508</v>
      </c>
      <c r="C436" s="13">
        <v>1500125006</v>
      </c>
      <c r="D436" s="9" t="s">
        <v>103</v>
      </c>
      <c r="E436" s="15" t="s">
        <v>104</v>
      </c>
      <c r="F436" s="55">
        <v>2217</v>
      </c>
      <c r="G436" s="28">
        <v>720</v>
      </c>
      <c r="H436" s="6">
        <v>42508</v>
      </c>
      <c r="I436" s="195">
        <f t="shared" si="55"/>
        <v>0</v>
      </c>
      <c r="J436" s="195">
        <f t="shared" si="56"/>
        <v>720</v>
      </c>
      <c r="K436" s="196" t="str">
        <f t="shared" si="57"/>
        <v>ATRASADO</v>
      </c>
    </row>
    <row r="437" spans="2:11" ht="24">
      <c r="B437" s="6">
        <v>42510</v>
      </c>
      <c r="C437" s="13">
        <v>1500125143</v>
      </c>
      <c r="D437" s="9" t="s">
        <v>103</v>
      </c>
      <c r="E437" s="15" t="s">
        <v>104</v>
      </c>
      <c r="F437" s="55">
        <v>2217</v>
      </c>
      <c r="G437" s="28">
        <v>12840</v>
      </c>
      <c r="H437" s="6">
        <v>42510</v>
      </c>
      <c r="I437" s="195">
        <f t="shared" si="55"/>
        <v>0</v>
      </c>
      <c r="J437" s="195">
        <f t="shared" si="56"/>
        <v>12840</v>
      </c>
      <c r="K437" s="196" t="str">
        <f t="shared" si="57"/>
        <v>ATRASADO</v>
      </c>
    </row>
    <row r="438" spans="2:11" ht="24">
      <c r="B438" s="6">
        <v>42510</v>
      </c>
      <c r="C438" s="13">
        <v>1500125160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42510</v>
      </c>
      <c r="I438" s="195">
        <f t="shared" si="55"/>
        <v>0</v>
      </c>
      <c r="J438" s="195">
        <f t="shared" si="56"/>
        <v>288</v>
      </c>
      <c r="K438" s="196" t="str">
        <f t="shared" si="57"/>
        <v>ATRASADO</v>
      </c>
    </row>
    <row r="439" spans="2:11" ht="24">
      <c r="B439" s="6">
        <v>42513</v>
      </c>
      <c r="C439" s="13">
        <v>1500125202</v>
      </c>
      <c r="D439" s="9" t="s">
        <v>103</v>
      </c>
      <c r="E439" s="15" t="s">
        <v>104</v>
      </c>
      <c r="F439" s="55">
        <v>2217</v>
      </c>
      <c r="G439" s="28">
        <v>1500</v>
      </c>
      <c r="H439" s="6">
        <v>42513</v>
      </c>
      <c r="I439" s="195">
        <f t="shared" si="55"/>
        <v>0</v>
      </c>
      <c r="J439" s="195">
        <f t="shared" si="56"/>
        <v>1500</v>
      </c>
      <c r="K439" s="196" t="str">
        <f t="shared" si="57"/>
        <v>ATRASADO</v>
      </c>
    </row>
    <row r="440" spans="2:11" ht="24">
      <c r="B440" s="6">
        <v>42517</v>
      </c>
      <c r="C440" s="13">
        <v>1500125295</v>
      </c>
      <c r="D440" s="9" t="s">
        <v>103</v>
      </c>
      <c r="E440" s="15" t="s">
        <v>104</v>
      </c>
      <c r="F440" s="55">
        <v>2217</v>
      </c>
      <c r="G440" s="28">
        <v>315</v>
      </c>
      <c r="H440" s="6">
        <v>42517</v>
      </c>
      <c r="I440" s="195">
        <f t="shared" si="55"/>
        <v>0</v>
      </c>
      <c r="J440" s="195">
        <f t="shared" si="56"/>
        <v>315</v>
      </c>
      <c r="K440" s="196" t="str">
        <f t="shared" si="57"/>
        <v>ATRASADO</v>
      </c>
    </row>
    <row r="441" spans="2:11" ht="24">
      <c r="B441" s="6">
        <v>42530</v>
      </c>
      <c r="C441" s="13">
        <v>1500125617</v>
      </c>
      <c r="D441" s="9" t="s">
        <v>103</v>
      </c>
      <c r="E441" s="15" t="s">
        <v>104</v>
      </c>
      <c r="F441" s="55">
        <v>2217</v>
      </c>
      <c r="G441" s="28">
        <v>1804</v>
      </c>
      <c r="H441" s="6">
        <v>42530</v>
      </c>
      <c r="I441" s="195">
        <f t="shared" si="55"/>
        <v>0</v>
      </c>
      <c r="J441" s="195">
        <f t="shared" si="56"/>
        <v>1804</v>
      </c>
      <c r="K441" s="196" t="str">
        <f t="shared" si="57"/>
        <v>ATRASADO</v>
      </c>
    </row>
    <row r="442" spans="2:11" ht="24">
      <c r="B442" s="6">
        <v>42541</v>
      </c>
      <c r="C442" s="13">
        <v>1500126248</v>
      </c>
      <c r="D442" s="9" t="s">
        <v>103</v>
      </c>
      <c r="E442" s="15" t="s">
        <v>104</v>
      </c>
      <c r="F442" s="55">
        <v>2217</v>
      </c>
      <c r="G442" s="28">
        <v>720</v>
      </c>
      <c r="H442" s="6">
        <v>42541</v>
      </c>
      <c r="I442" s="195">
        <f t="shared" si="55"/>
        <v>0</v>
      </c>
      <c r="J442" s="195">
        <f t="shared" si="56"/>
        <v>720</v>
      </c>
      <c r="K442" s="196" t="str">
        <f t="shared" si="57"/>
        <v>ATRASADO</v>
      </c>
    </row>
    <row r="443" spans="2:11" ht="24">
      <c r="B443" s="6">
        <v>42543</v>
      </c>
      <c r="C443" s="13">
        <v>1500126385</v>
      </c>
      <c r="D443" s="9" t="s">
        <v>103</v>
      </c>
      <c r="E443" s="15" t="s">
        <v>104</v>
      </c>
      <c r="F443" s="55">
        <v>2217</v>
      </c>
      <c r="G443" s="28">
        <v>12840</v>
      </c>
      <c r="H443" s="6">
        <v>42543</v>
      </c>
      <c r="I443" s="195">
        <f t="shared" si="55"/>
        <v>0</v>
      </c>
      <c r="J443" s="195">
        <f t="shared" si="56"/>
        <v>12840</v>
      </c>
      <c r="K443" s="196" t="str">
        <f t="shared" si="57"/>
        <v>ATRASADO</v>
      </c>
    </row>
    <row r="444" spans="2:11" ht="24">
      <c r="B444" s="6">
        <v>42543</v>
      </c>
      <c r="C444" s="13">
        <v>1500126402</v>
      </c>
      <c r="D444" s="9" t="s">
        <v>103</v>
      </c>
      <c r="E444" s="15" t="s">
        <v>104</v>
      </c>
      <c r="F444" s="55">
        <v>2217</v>
      </c>
      <c r="G444" s="28">
        <v>288</v>
      </c>
      <c r="H444" s="6">
        <v>42543</v>
      </c>
      <c r="I444" s="195">
        <f t="shared" si="55"/>
        <v>0</v>
      </c>
      <c r="J444" s="195">
        <f t="shared" si="56"/>
        <v>288</v>
      </c>
      <c r="K444" s="196" t="str">
        <f t="shared" si="57"/>
        <v>ATRASADO</v>
      </c>
    </row>
    <row r="445" spans="2:11" ht="24">
      <c r="B445" s="6">
        <v>42544</v>
      </c>
      <c r="C445" s="13">
        <v>1500126444</v>
      </c>
      <c r="D445" s="9" t="s">
        <v>103</v>
      </c>
      <c r="E445" s="15" t="s">
        <v>104</v>
      </c>
      <c r="F445" s="55">
        <v>2217</v>
      </c>
      <c r="G445" s="28">
        <v>1500</v>
      </c>
      <c r="H445" s="6">
        <v>42544</v>
      </c>
      <c r="I445" s="195">
        <f t="shared" si="55"/>
        <v>0</v>
      </c>
      <c r="J445" s="195">
        <f t="shared" si="56"/>
        <v>1500</v>
      </c>
      <c r="K445" s="196" t="str">
        <f t="shared" si="57"/>
        <v>ATRASADO</v>
      </c>
    </row>
    <row r="446" spans="2:11" ht="24">
      <c r="B446" s="6">
        <v>42549</v>
      </c>
      <c r="C446" s="13">
        <v>1500126538</v>
      </c>
      <c r="D446" s="9" t="s">
        <v>103</v>
      </c>
      <c r="E446" s="15" t="s">
        <v>104</v>
      </c>
      <c r="F446" s="55">
        <v>2217</v>
      </c>
      <c r="G446" s="28">
        <v>323</v>
      </c>
      <c r="H446" s="6">
        <v>42549</v>
      </c>
      <c r="I446" s="195">
        <f t="shared" si="55"/>
        <v>0</v>
      </c>
      <c r="J446" s="195">
        <f t="shared" si="56"/>
        <v>323</v>
      </c>
      <c r="K446" s="196" t="str">
        <f t="shared" si="57"/>
        <v>ATRASADO</v>
      </c>
    </row>
    <row r="447" spans="2:11" ht="24">
      <c r="B447" s="6">
        <v>42562</v>
      </c>
      <c r="C447" s="13">
        <v>1500126860</v>
      </c>
      <c r="D447" s="9" t="s">
        <v>103</v>
      </c>
      <c r="E447" s="15" t="s">
        <v>104</v>
      </c>
      <c r="F447" s="55">
        <v>2217</v>
      </c>
      <c r="G447" s="28">
        <v>1819</v>
      </c>
      <c r="H447" s="6">
        <v>42562</v>
      </c>
      <c r="I447" s="195">
        <f t="shared" si="55"/>
        <v>0</v>
      </c>
      <c r="J447" s="195">
        <f t="shared" si="56"/>
        <v>1819</v>
      </c>
      <c r="K447" s="196" t="str">
        <f t="shared" si="57"/>
        <v>ATRASADO</v>
      </c>
    </row>
    <row r="448" spans="2:11" ht="24">
      <c r="B448" s="6">
        <v>42570</v>
      </c>
      <c r="C448" s="13">
        <v>1500127503</v>
      </c>
      <c r="D448" s="9" t="s">
        <v>103</v>
      </c>
      <c r="E448" s="15" t="s">
        <v>104</v>
      </c>
      <c r="F448" s="55">
        <v>2217</v>
      </c>
      <c r="G448" s="28">
        <v>720</v>
      </c>
      <c r="H448" s="6">
        <v>42570</v>
      </c>
      <c r="I448" s="195">
        <f t="shared" si="55"/>
        <v>0</v>
      </c>
      <c r="J448" s="195">
        <f t="shared" si="56"/>
        <v>720</v>
      </c>
      <c r="K448" s="196" t="str">
        <f t="shared" si="57"/>
        <v>ATRASADO</v>
      </c>
    </row>
    <row r="449" spans="2:11" ht="24">
      <c r="B449" s="6">
        <v>42572</v>
      </c>
      <c r="C449" s="13">
        <v>1500127631</v>
      </c>
      <c r="D449" s="9" t="s">
        <v>103</v>
      </c>
      <c r="E449" s="15" t="s">
        <v>104</v>
      </c>
      <c r="F449" s="55">
        <v>2217</v>
      </c>
      <c r="G449" s="28">
        <v>288</v>
      </c>
      <c r="H449" s="6">
        <v>42572</v>
      </c>
      <c r="I449" s="195">
        <f t="shared" si="55"/>
        <v>0</v>
      </c>
      <c r="J449" s="195">
        <f t="shared" si="56"/>
        <v>288</v>
      </c>
      <c r="K449" s="196" t="str">
        <f t="shared" si="57"/>
        <v>ATRASADO</v>
      </c>
    </row>
    <row r="450" spans="2:11" ht="24">
      <c r="B450" s="6">
        <v>42572</v>
      </c>
      <c r="C450" s="13">
        <v>1500127660</v>
      </c>
      <c r="D450" s="9" t="s">
        <v>103</v>
      </c>
      <c r="E450" s="15" t="s">
        <v>104</v>
      </c>
      <c r="F450" s="55">
        <v>2217</v>
      </c>
      <c r="G450" s="28">
        <v>12840</v>
      </c>
      <c r="H450" s="6">
        <v>42572</v>
      </c>
      <c r="I450" s="195">
        <f t="shared" si="55"/>
        <v>0</v>
      </c>
      <c r="J450" s="195">
        <f t="shared" si="56"/>
        <v>12840</v>
      </c>
      <c r="K450" s="196" t="str">
        <f t="shared" si="57"/>
        <v>ATRASADO</v>
      </c>
    </row>
    <row r="451" spans="2:11" ht="24">
      <c r="B451" s="6">
        <v>42573</v>
      </c>
      <c r="C451" s="13">
        <v>1500127703</v>
      </c>
      <c r="D451" s="9" t="s">
        <v>103</v>
      </c>
      <c r="E451" s="15" t="s">
        <v>104</v>
      </c>
      <c r="F451" s="55">
        <v>2217</v>
      </c>
      <c r="G451" s="28">
        <v>1500</v>
      </c>
      <c r="H451" s="6">
        <v>42573</v>
      </c>
      <c r="I451" s="195">
        <f t="shared" si="55"/>
        <v>0</v>
      </c>
      <c r="J451" s="195">
        <f t="shared" si="56"/>
        <v>1500</v>
      </c>
      <c r="K451" s="196" t="str">
        <f t="shared" si="57"/>
        <v>ATRASADO</v>
      </c>
    </row>
    <row r="452" spans="2:11" ht="24">
      <c r="B452" s="6">
        <v>42578</v>
      </c>
      <c r="C452" s="13">
        <v>1500127782</v>
      </c>
      <c r="D452" s="9" t="s">
        <v>103</v>
      </c>
      <c r="E452" s="15" t="s">
        <v>104</v>
      </c>
      <c r="F452" s="55">
        <v>2217</v>
      </c>
      <c r="G452" s="28">
        <v>327</v>
      </c>
      <c r="H452" s="6">
        <v>42578</v>
      </c>
      <c r="I452" s="195">
        <f t="shared" si="55"/>
        <v>0</v>
      </c>
      <c r="J452" s="195">
        <f t="shared" si="56"/>
        <v>327</v>
      </c>
      <c r="K452" s="196" t="str">
        <f t="shared" si="57"/>
        <v>ATRASADO</v>
      </c>
    </row>
    <row r="453" spans="2:11" ht="24">
      <c r="B453" s="6">
        <v>42591</v>
      </c>
      <c r="C453" s="13">
        <v>1500128104</v>
      </c>
      <c r="D453" s="9" t="s">
        <v>103</v>
      </c>
      <c r="E453" s="15" t="s">
        <v>104</v>
      </c>
      <c r="F453" s="55">
        <v>2217</v>
      </c>
      <c r="G453" s="28">
        <v>1834</v>
      </c>
      <c r="H453" s="6">
        <v>42591</v>
      </c>
      <c r="I453" s="195">
        <f t="shared" si="55"/>
        <v>0</v>
      </c>
      <c r="J453" s="195">
        <f t="shared" si="56"/>
        <v>1834</v>
      </c>
      <c r="K453" s="196" t="str">
        <f t="shared" si="57"/>
        <v>ATRASADO</v>
      </c>
    </row>
    <row r="454" spans="2:11" ht="24">
      <c r="B454" s="6">
        <v>42601</v>
      </c>
      <c r="C454" s="13">
        <v>1500128739</v>
      </c>
      <c r="D454" s="9" t="s">
        <v>103</v>
      </c>
      <c r="E454" s="15" t="s">
        <v>104</v>
      </c>
      <c r="F454" s="55">
        <v>2217</v>
      </c>
      <c r="G454" s="28">
        <v>720</v>
      </c>
      <c r="H454" s="6">
        <v>42601</v>
      </c>
      <c r="I454" s="195">
        <f t="shared" si="55"/>
        <v>0</v>
      </c>
      <c r="J454" s="195">
        <f t="shared" si="56"/>
        <v>720</v>
      </c>
      <c r="K454" s="196" t="str">
        <f t="shared" si="57"/>
        <v>ATRASADO</v>
      </c>
    </row>
    <row r="455" spans="2:11" ht="24">
      <c r="B455" s="6">
        <v>42605</v>
      </c>
      <c r="C455" s="13">
        <v>1500128876</v>
      </c>
      <c r="D455" s="9" t="s">
        <v>103</v>
      </c>
      <c r="E455" s="15" t="s">
        <v>104</v>
      </c>
      <c r="F455" s="55">
        <v>2217</v>
      </c>
      <c r="G455" s="28">
        <v>12840</v>
      </c>
      <c r="H455" s="6">
        <v>42605</v>
      </c>
      <c r="I455" s="195">
        <f t="shared" si="55"/>
        <v>0</v>
      </c>
      <c r="J455" s="195">
        <f t="shared" si="56"/>
        <v>12840</v>
      </c>
      <c r="K455" s="196" t="str">
        <f t="shared" si="57"/>
        <v>ATRASADO</v>
      </c>
    </row>
    <row r="456" spans="2:11" ht="24">
      <c r="B456" s="6">
        <v>42605</v>
      </c>
      <c r="C456" s="13">
        <v>1500128893</v>
      </c>
      <c r="D456" s="9" t="s">
        <v>103</v>
      </c>
      <c r="E456" s="15" t="s">
        <v>104</v>
      </c>
      <c r="F456" s="55">
        <v>2217</v>
      </c>
      <c r="G456" s="28">
        <v>288</v>
      </c>
      <c r="H456" s="6">
        <v>42605</v>
      </c>
      <c r="I456" s="195">
        <f t="shared" si="55"/>
        <v>0</v>
      </c>
      <c r="J456" s="195">
        <f t="shared" si="56"/>
        <v>288</v>
      </c>
      <c r="K456" s="196" t="str">
        <f t="shared" si="57"/>
        <v>ATRASADO</v>
      </c>
    </row>
    <row r="457" spans="2:11" ht="24">
      <c r="B457" s="6">
        <v>42606</v>
      </c>
      <c r="C457" s="13">
        <v>1500128935</v>
      </c>
      <c r="D457" s="9" t="s">
        <v>103</v>
      </c>
      <c r="E457" s="15" t="s">
        <v>104</v>
      </c>
      <c r="F457" s="55">
        <v>2217</v>
      </c>
      <c r="G457" s="28">
        <v>1500</v>
      </c>
      <c r="H457" s="6">
        <v>42606</v>
      </c>
      <c r="I457" s="195">
        <f t="shared" si="55"/>
        <v>0</v>
      </c>
      <c r="J457" s="195">
        <f t="shared" si="56"/>
        <v>1500</v>
      </c>
      <c r="K457" s="196" t="str">
        <f t="shared" si="57"/>
        <v>ATRASADO</v>
      </c>
    </row>
    <row r="458" spans="2:11" ht="24">
      <c r="B458" s="6">
        <v>42611</v>
      </c>
      <c r="C458" s="13">
        <v>1500129028</v>
      </c>
      <c r="D458" s="9" t="s">
        <v>103</v>
      </c>
      <c r="E458" s="15" t="s">
        <v>104</v>
      </c>
      <c r="F458" s="55">
        <v>2217</v>
      </c>
      <c r="G458" s="28">
        <v>327</v>
      </c>
      <c r="H458" s="6">
        <v>42611</v>
      </c>
      <c r="I458" s="195">
        <f t="shared" si="55"/>
        <v>0</v>
      </c>
      <c r="J458" s="195">
        <f t="shared" si="56"/>
        <v>327</v>
      </c>
      <c r="K458" s="196" t="str">
        <f t="shared" si="57"/>
        <v>ATRASADO</v>
      </c>
    </row>
    <row r="459" spans="2:11" ht="24">
      <c r="B459" s="6">
        <v>42622</v>
      </c>
      <c r="C459" s="13">
        <v>1500129348</v>
      </c>
      <c r="D459" s="9" t="s">
        <v>103</v>
      </c>
      <c r="E459" s="15" t="s">
        <v>104</v>
      </c>
      <c r="F459" s="55">
        <v>2217</v>
      </c>
      <c r="G459" s="28">
        <v>1849</v>
      </c>
      <c r="H459" s="6">
        <v>42622</v>
      </c>
      <c r="I459" s="195">
        <f t="shared" si="55"/>
        <v>0</v>
      </c>
      <c r="J459" s="195">
        <f t="shared" si="56"/>
        <v>1849</v>
      </c>
      <c r="K459" s="196" t="str">
        <f t="shared" si="57"/>
        <v>ATRASADO</v>
      </c>
    </row>
    <row r="460" spans="2:11" ht="24">
      <c r="B460" s="6">
        <v>42633</v>
      </c>
      <c r="C460" s="13">
        <v>1500129983</v>
      </c>
      <c r="D460" s="9" t="s">
        <v>103</v>
      </c>
      <c r="E460" s="15" t="s">
        <v>104</v>
      </c>
      <c r="F460" s="55">
        <v>2217</v>
      </c>
      <c r="G460" s="28">
        <v>720</v>
      </c>
      <c r="H460" s="6">
        <v>42633</v>
      </c>
      <c r="I460" s="195">
        <f t="shared" si="55"/>
        <v>0</v>
      </c>
      <c r="J460" s="195">
        <f t="shared" si="56"/>
        <v>720</v>
      </c>
      <c r="K460" s="196" t="str">
        <f t="shared" si="57"/>
        <v>ATRASADO</v>
      </c>
    </row>
    <row r="461" spans="2:11" ht="24">
      <c r="B461" s="6">
        <v>42635</v>
      </c>
      <c r="C461" s="13">
        <v>1500130121</v>
      </c>
      <c r="D461" s="9" t="s">
        <v>103</v>
      </c>
      <c r="E461" s="15" t="s">
        <v>104</v>
      </c>
      <c r="F461" s="55">
        <v>2217</v>
      </c>
      <c r="G461" s="28">
        <v>12840</v>
      </c>
      <c r="H461" s="6">
        <v>42635</v>
      </c>
      <c r="I461" s="195">
        <f t="shared" si="55"/>
        <v>0</v>
      </c>
      <c r="J461" s="195">
        <f t="shared" si="56"/>
        <v>12840</v>
      </c>
      <c r="K461" s="196" t="str">
        <f t="shared" si="57"/>
        <v>ATRASADO</v>
      </c>
    </row>
    <row r="462" spans="2:11" ht="24">
      <c r="B462" s="6">
        <v>42635</v>
      </c>
      <c r="C462" s="13">
        <v>1500130136</v>
      </c>
      <c r="D462" s="9" t="s">
        <v>103</v>
      </c>
      <c r="E462" s="15" t="s">
        <v>104</v>
      </c>
      <c r="F462" s="55">
        <v>2217</v>
      </c>
      <c r="G462" s="28">
        <v>288</v>
      </c>
      <c r="H462" s="6">
        <v>42635</v>
      </c>
      <c r="I462" s="195">
        <f t="shared" si="55"/>
        <v>0</v>
      </c>
      <c r="J462" s="195">
        <f t="shared" si="56"/>
        <v>288</v>
      </c>
      <c r="K462" s="196" t="str">
        <f t="shared" si="57"/>
        <v>ATRASADO</v>
      </c>
    </row>
    <row r="463" spans="2:11" ht="24">
      <c r="B463" s="6">
        <v>42636</v>
      </c>
      <c r="C463" s="13">
        <v>1500130177</v>
      </c>
      <c r="D463" s="9" t="s">
        <v>103</v>
      </c>
      <c r="E463" s="15" t="s">
        <v>104</v>
      </c>
      <c r="F463" s="55">
        <v>2217</v>
      </c>
      <c r="G463" s="28">
        <v>1500</v>
      </c>
      <c r="H463" s="6">
        <v>42636</v>
      </c>
      <c r="I463" s="195">
        <f t="shared" si="55"/>
        <v>0</v>
      </c>
      <c r="J463" s="195">
        <f t="shared" si="56"/>
        <v>1500</v>
      </c>
      <c r="K463" s="196" t="str">
        <f t="shared" si="57"/>
        <v>ATRASADO</v>
      </c>
    </row>
    <row r="464" spans="2:11" ht="24">
      <c r="B464" s="6">
        <v>42641</v>
      </c>
      <c r="C464" s="13">
        <v>1500130274</v>
      </c>
      <c r="D464" s="9" t="s">
        <v>103</v>
      </c>
      <c r="E464" s="15" t="s">
        <v>104</v>
      </c>
      <c r="F464" s="55">
        <v>2217</v>
      </c>
      <c r="G464" s="28">
        <v>335</v>
      </c>
      <c r="H464" s="6">
        <v>42641</v>
      </c>
      <c r="I464" s="195">
        <f t="shared" si="55"/>
        <v>0</v>
      </c>
      <c r="J464" s="195">
        <f t="shared" si="56"/>
        <v>335</v>
      </c>
      <c r="K464" s="196" t="str">
        <f t="shared" si="57"/>
        <v>ATRASADO</v>
      </c>
    </row>
    <row r="465" spans="2:11" s="64" customFormat="1" ht="24">
      <c r="B465" s="6">
        <v>42662</v>
      </c>
      <c r="C465" s="13">
        <v>1500131234</v>
      </c>
      <c r="D465" s="9" t="s">
        <v>103</v>
      </c>
      <c r="E465" s="15" t="s">
        <v>104</v>
      </c>
      <c r="F465" s="55">
        <v>2217</v>
      </c>
      <c r="G465" s="28">
        <v>720</v>
      </c>
      <c r="H465" s="6">
        <v>42662</v>
      </c>
      <c r="I465" s="195">
        <f t="shared" si="55"/>
        <v>0</v>
      </c>
      <c r="J465" s="195">
        <f t="shared" si="56"/>
        <v>720</v>
      </c>
      <c r="K465" s="196" t="str">
        <f t="shared" si="57"/>
        <v>ATRASADO</v>
      </c>
    </row>
    <row r="466" spans="2:11" ht="24">
      <c r="B466" s="6">
        <v>42664</v>
      </c>
      <c r="C466" s="13">
        <v>1500131361</v>
      </c>
      <c r="D466" s="9" t="s">
        <v>103</v>
      </c>
      <c r="E466" s="15" t="s">
        <v>104</v>
      </c>
      <c r="F466" s="55">
        <v>2217</v>
      </c>
      <c r="G466" s="28">
        <v>12840</v>
      </c>
      <c r="H466" s="6">
        <v>42664</v>
      </c>
      <c r="I466" s="195">
        <f t="shared" si="55"/>
        <v>0</v>
      </c>
      <c r="J466" s="195">
        <f t="shared" si="56"/>
        <v>12840</v>
      </c>
      <c r="K466" s="196" t="str">
        <f t="shared" si="57"/>
        <v>ATRASADO</v>
      </c>
    </row>
    <row r="467" spans="2:11" ht="24">
      <c r="B467" s="6">
        <v>40472</v>
      </c>
      <c r="C467" s="13">
        <v>1500131376</v>
      </c>
      <c r="D467" s="9" t="s">
        <v>103</v>
      </c>
      <c r="E467" s="15" t="s">
        <v>104</v>
      </c>
      <c r="F467" s="55">
        <v>2217</v>
      </c>
      <c r="G467" s="28">
        <v>288</v>
      </c>
      <c r="H467" s="6">
        <v>40472</v>
      </c>
      <c r="I467" s="195">
        <f t="shared" si="55"/>
        <v>0</v>
      </c>
      <c r="J467" s="195">
        <f t="shared" si="56"/>
        <v>288</v>
      </c>
      <c r="K467" s="196" t="str">
        <f t="shared" si="57"/>
        <v>ATRASADO</v>
      </c>
    </row>
    <row r="468" spans="2:11" ht="24">
      <c r="B468" s="6" t="s">
        <v>105</v>
      </c>
      <c r="C468" s="13">
        <v>1500131417</v>
      </c>
      <c r="D468" s="9" t="s">
        <v>103</v>
      </c>
      <c r="E468" s="15" t="s">
        <v>104</v>
      </c>
      <c r="F468" s="55">
        <v>2217</v>
      </c>
      <c r="G468" s="28">
        <v>1500</v>
      </c>
      <c r="H468" s="6" t="s">
        <v>105</v>
      </c>
      <c r="I468" s="195">
        <f t="shared" si="55"/>
        <v>0</v>
      </c>
      <c r="J468" s="195">
        <f t="shared" si="56"/>
        <v>1500</v>
      </c>
      <c r="K468" s="196" t="str">
        <f t="shared" si="57"/>
        <v>ATRASADO</v>
      </c>
    </row>
    <row r="469" spans="2:11" ht="24">
      <c r="B469" s="6">
        <v>42670</v>
      </c>
      <c r="C469" s="13">
        <v>1500131509</v>
      </c>
      <c r="D469" s="9" t="s">
        <v>103</v>
      </c>
      <c r="E469" s="15" t="s">
        <v>104</v>
      </c>
      <c r="F469" s="55">
        <v>2217</v>
      </c>
      <c r="G469" s="28">
        <v>335</v>
      </c>
      <c r="H469" s="6">
        <v>42670</v>
      </c>
      <c r="I469" s="195">
        <f t="shared" si="55"/>
        <v>0</v>
      </c>
      <c r="J469" s="195">
        <f t="shared" si="56"/>
        <v>335</v>
      </c>
      <c r="K469" s="196" t="str">
        <f t="shared" si="57"/>
        <v>ATRASADO</v>
      </c>
    </row>
    <row r="470" spans="2:11" ht="24">
      <c r="B470" s="6">
        <v>42723</v>
      </c>
      <c r="C470" s="13">
        <v>1500133715</v>
      </c>
      <c r="D470" s="9" t="s">
        <v>103</v>
      </c>
      <c r="E470" s="15" t="s">
        <v>104</v>
      </c>
      <c r="F470" s="55">
        <v>2217</v>
      </c>
      <c r="G470" s="28">
        <v>720</v>
      </c>
      <c r="H470" s="6">
        <v>42723</v>
      </c>
      <c r="I470" s="195">
        <f t="shared" ref="I470:I533" si="58">IF(G470&gt;0,0,"")</f>
        <v>0</v>
      </c>
      <c r="J470" s="195">
        <f t="shared" ref="J470:J533" si="59">IF(I470=0,G470,"")</f>
        <v>720</v>
      </c>
      <c r="K470" s="196" t="str">
        <f t="shared" ref="K470:K533" si="60">IF(J470&gt;0,"ATRASADO","")</f>
        <v>ATRASADO</v>
      </c>
    </row>
    <row r="471" spans="2:11" ht="24">
      <c r="B471" s="6">
        <v>42725</v>
      </c>
      <c r="C471" s="13">
        <v>1500133853</v>
      </c>
      <c r="D471" s="9" t="s">
        <v>103</v>
      </c>
      <c r="E471" s="15" t="s">
        <v>104</v>
      </c>
      <c r="F471" s="55">
        <v>2217</v>
      </c>
      <c r="G471" s="28">
        <v>110405</v>
      </c>
      <c r="H471" s="6">
        <v>42725</v>
      </c>
      <c r="I471" s="195">
        <f t="shared" si="58"/>
        <v>0</v>
      </c>
      <c r="J471" s="195">
        <f t="shared" si="59"/>
        <v>110405</v>
      </c>
      <c r="K471" s="196" t="str">
        <f t="shared" si="60"/>
        <v>ATRASADO</v>
      </c>
    </row>
    <row r="472" spans="2:11" ht="24">
      <c r="B472" s="6">
        <v>42725</v>
      </c>
      <c r="C472" s="13">
        <v>1500133868</v>
      </c>
      <c r="D472" s="9" t="s">
        <v>103</v>
      </c>
      <c r="E472" s="15" t="s">
        <v>104</v>
      </c>
      <c r="F472" s="55">
        <v>2217</v>
      </c>
      <c r="G472" s="28">
        <v>288</v>
      </c>
      <c r="H472" s="6">
        <v>42725</v>
      </c>
      <c r="I472" s="195">
        <f t="shared" si="58"/>
        <v>0</v>
      </c>
      <c r="J472" s="195">
        <f t="shared" si="59"/>
        <v>288</v>
      </c>
      <c r="K472" s="196" t="str">
        <f t="shared" si="60"/>
        <v>ATRASADO</v>
      </c>
    </row>
    <row r="473" spans="2:11" ht="24">
      <c r="B473" s="6">
        <v>42726</v>
      </c>
      <c r="C473" s="13">
        <v>1500133909</v>
      </c>
      <c r="D473" s="9" t="s">
        <v>103</v>
      </c>
      <c r="E473" s="15" t="s">
        <v>104</v>
      </c>
      <c r="F473" s="55">
        <v>2217</v>
      </c>
      <c r="G473" s="28">
        <v>1500</v>
      </c>
      <c r="H473" s="6">
        <v>42726</v>
      </c>
      <c r="I473" s="195">
        <f t="shared" si="58"/>
        <v>0</v>
      </c>
      <c r="J473" s="195">
        <f t="shared" si="59"/>
        <v>1500</v>
      </c>
      <c r="K473" s="196" t="str">
        <f t="shared" si="60"/>
        <v>ATRASADO</v>
      </c>
    </row>
    <row r="474" spans="2:11" ht="24">
      <c r="B474" s="6">
        <v>42731</v>
      </c>
      <c r="C474" s="13">
        <v>1500134007</v>
      </c>
      <c r="D474" s="9" t="s">
        <v>103</v>
      </c>
      <c r="E474" s="15" t="s">
        <v>104</v>
      </c>
      <c r="F474" s="55">
        <v>2217</v>
      </c>
      <c r="G474" s="28">
        <v>347</v>
      </c>
      <c r="H474" s="6">
        <v>42731</v>
      </c>
      <c r="I474" s="195">
        <f t="shared" si="58"/>
        <v>0</v>
      </c>
      <c r="J474" s="195">
        <f t="shared" si="59"/>
        <v>347</v>
      </c>
      <c r="K474" s="196" t="str">
        <f t="shared" si="60"/>
        <v>ATRASADO</v>
      </c>
    </row>
    <row r="475" spans="2:11" ht="24">
      <c r="B475" s="6">
        <v>42895</v>
      </c>
      <c r="C475" s="13">
        <v>1500141314</v>
      </c>
      <c r="D475" s="9" t="s">
        <v>103</v>
      </c>
      <c r="E475" s="15" t="s">
        <v>104</v>
      </c>
      <c r="F475" s="55">
        <v>2217</v>
      </c>
      <c r="G475" s="28">
        <v>1500</v>
      </c>
      <c r="H475" s="6">
        <v>42895</v>
      </c>
      <c r="I475" s="195">
        <f t="shared" si="58"/>
        <v>0</v>
      </c>
      <c r="J475" s="195">
        <f t="shared" si="59"/>
        <v>1500</v>
      </c>
      <c r="K475" s="196" t="str">
        <f t="shared" si="60"/>
        <v>ATRASADO</v>
      </c>
    </row>
    <row r="476" spans="2:11" ht="24">
      <c r="B476" s="6">
        <v>42898</v>
      </c>
      <c r="C476" s="13">
        <v>1500141422</v>
      </c>
      <c r="D476" s="9" t="s">
        <v>103</v>
      </c>
      <c r="E476" s="15" t="s">
        <v>104</v>
      </c>
      <c r="F476" s="55">
        <v>2217</v>
      </c>
      <c r="G476" s="28">
        <v>12840</v>
      </c>
      <c r="H476" s="6">
        <v>42898</v>
      </c>
      <c r="I476" s="195">
        <f t="shared" si="58"/>
        <v>0</v>
      </c>
      <c r="J476" s="195">
        <f t="shared" si="59"/>
        <v>12840</v>
      </c>
      <c r="K476" s="196" t="str">
        <f t="shared" si="60"/>
        <v>ATRASADO</v>
      </c>
    </row>
    <row r="477" spans="2:11" ht="24">
      <c r="B477" s="6">
        <v>42898</v>
      </c>
      <c r="C477" s="13">
        <v>1500141425</v>
      </c>
      <c r="D477" s="9" t="s">
        <v>103</v>
      </c>
      <c r="E477" s="15" t="s">
        <v>104</v>
      </c>
      <c r="F477" s="55">
        <v>2217</v>
      </c>
      <c r="G477" s="28">
        <v>288</v>
      </c>
      <c r="H477" s="6">
        <v>42898</v>
      </c>
      <c r="I477" s="195">
        <f t="shared" si="58"/>
        <v>0</v>
      </c>
      <c r="J477" s="195">
        <f t="shared" si="59"/>
        <v>288</v>
      </c>
      <c r="K477" s="196" t="str">
        <f t="shared" si="60"/>
        <v>ATRASADO</v>
      </c>
    </row>
    <row r="478" spans="2:11" ht="24">
      <c r="B478" s="6">
        <v>42900</v>
      </c>
      <c r="C478" s="13">
        <v>1500141515</v>
      </c>
      <c r="D478" s="9" t="s">
        <v>103</v>
      </c>
      <c r="E478" s="15" t="s">
        <v>104</v>
      </c>
      <c r="F478" s="55">
        <v>2217</v>
      </c>
      <c r="G478" s="28">
        <v>363</v>
      </c>
      <c r="H478" s="6">
        <v>42900</v>
      </c>
      <c r="I478" s="195">
        <f t="shared" si="58"/>
        <v>0</v>
      </c>
      <c r="J478" s="195">
        <f t="shared" si="59"/>
        <v>363</v>
      </c>
      <c r="K478" s="196" t="str">
        <f t="shared" si="60"/>
        <v>ATRASADO</v>
      </c>
    </row>
    <row r="479" spans="2:11" ht="24">
      <c r="B479" s="6">
        <v>42928</v>
      </c>
      <c r="C479" s="13">
        <v>1500142575</v>
      </c>
      <c r="D479" s="9" t="s">
        <v>103</v>
      </c>
      <c r="E479" s="15" t="s">
        <v>104</v>
      </c>
      <c r="F479" s="55">
        <v>2217</v>
      </c>
      <c r="G479" s="28">
        <v>367</v>
      </c>
      <c r="H479" s="6">
        <v>42928</v>
      </c>
      <c r="I479" s="195">
        <f t="shared" si="58"/>
        <v>0</v>
      </c>
      <c r="J479" s="195">
        <f t="shared" si="59"/>
        <v>367</v>
      </c>
      <c r="K479" s="196" t="str">
        <f t="shared" si="60"/>
        <v>ATRASADO</v>
      </c>
    </row>
    <row r="480" spans="2:11" ht="24">
      <c r="B480" s="6">
        <v>42928</v>
      </c>
      <c r="C480" s="13">
        <v>1500142597</v>
      </c>
      <c r="D480" s="9" t="s">
        <v>103</v>
      </c>
      <c r="E480" s="15" t="s">
        <v>104</v>
      </c>
      <c r="F480" s="55">
        <v>2217</v>
      </c>
      <c r="G480" s="28">
        <v>12840</v>
      </c>
      <c r="H480" s="6">
        <v>42928</v>
      </c>
      <c r="I480" s="195">
        <f t="shared" si="58"/>
        <v>0</v>
      </c>
      <c r="J480" s="195">
        <f t="shared" si="59"/>
        <v>12840</v>
      </c>
      <c r="K480" s="196" t="str">
        <f t="shared" si="60"/>
        <v>ATRASADO</v>
      </c>
    </row>
    <row r="481" spans="2:11" ht="24">
      <c r="B481" s="6">
        <v>42928</v>
      </c>
      <c r="C481" s="13">
        <v>1500142600</v>
      </c>
      <c r="D481" s="9" t="s">
        <v>103</v>
      </c>
      <c r="E481" s="15" t="s">
        <v>104</v>
      </c>
      <c r="F481" s="55">
        <v>2217</v>
      </c>
      <c r="G481" s="28">
        <v>288</v>
      </c>
      <c r="H481" s="6">
        <v>42928</v>
      </c>
      <c r="I481" s="195">
        <f t="shared" si="58"/>
        <v>0</v>
      </c>
      <c r="J481" s="195">
        <f t="shared" si="59"/>
        <v>288</v>
      </c>
      <c r="K481" s="196" t="str">
        <f t="shared" si="60"/>
        <v>ATRASADO</v>
      </c>
    </row>
    <row r="482" spans="2:11" ht="24">
      <c r="B482" s="6">
        <v>42928</v>
      </c>
      <c r="C482" s="13">
        <v>1500142629</v>
      </c>
      <c r="D482" s="9" t="s">
        <v>103</v>
      </c>
      <c r="E482" s="15" t="s">
        <v>104</v>
      </c>
      <c r="F482" s="55">
        <v>2217</v>
      </c>
      <c r="G482" s="28">
        <v>1500</v>
      </c>
      <c r="H482" s="6">
        <v>42928</v>
      </c>
      <c r="I482" s="195">
        <f t="shared" si="58"/>
        <v>0</v>
      </c>
      <c r="J482" s="195">
        <f t="shared" si="59"/>
        <v>1500</v>
      </c>
      <c r="K482" s="196" t="str">
        <f t="shared" si="60"/>
        <v>ATRASADO</v>
      </c>
    </row>
    <row r="483" spans="2:11" ht="24">
      <c r="B483" s="6">
        <v>42928</v>
      </c>
      <c r="C483" s="13">
        <v>1500142699</v>
      </c>
      <c r="D483" s="9" t="s">
        <v>103</v>
      </c>
      <c r="E483" s="15" t="s">
        <v>104</v>
      </c>
      <c r="F483" s="55">
        <v>2217</v>
      </c>
      <c r="G483" s="28">
        <v>720</v>
      </c>
      <c r="H483" s="6">
        <v>42928</v>
      </c>
      <c r="I483" s="195">
        <f t="shared" si="58"/>
        <v>0</v>
      </c>
      <c r="J483" s="195">
        <f t="shared" si="59"/>
        <v>720</v>
      </c>
      <c r="K483" s="196" t="str">
        <f t="shared" si="60"/>
        <v>ATRASADO</v>
      </c>
    </row>
    <row r="484" spans="2:11" ht="24">
      <c r="B484" s="6">
        <v>42961</v>
      </c>
      <c r="C484" s="13">
        <v>1500143890</v>
      </c>
      <c r="D484" s="9" t="s">
        <v>103</v>
      </c>
      <c r="E484" s="15" t="s">
        <v>104</v>
      </c>
      <c r="F484" s="55">
        <v>2217</v>
      </c>
      <c r="G484" s="28">
        <v>720</v>
      </c>
      <c r="H484" s="6">
        <v>42961</v>
      </c>
      <c r="I484" s="195">
        <f t="shared" si="58"/>
        <v>0</v>
      </c>
      <c r="J484" s="195">
        <f t="shared" si="59"/>
        <v>720</v>
      </c>
      <c r="K484" s="196" t="str">
        <f t="shared" si="60"/>
        <v>ATRASADO</v>
      </c>
    </row>
    <row r="485" spans="2:11" ht="24">
      <c r="B485" s="6">
        <v>42961</v>
      </c>
      <c r="C485" s="13">
        <v>1500143922</v>
      </c>
      <c r="D485" s="9" t="s">
        <v>103</v>
      </c>
      <c r="E485" s="15" t="s">
        <v>104</v>
      </c>
      <c r="F485" s="55">
        <v>2217</v>
      </c>
      <c r="G485" s="28">
        <v>12840</v>
      </c>
      <c r="H485" s="6">
        <v>42961</v>
      </c>
      <c r="I485" s="195">
        <f t="shared" si="58"/>
        <v>0</v>
      </c>
      <c r="J485" s="195">
        <f t="shared" si="59"/>
        <v>12840</v>
      </c>
      <c r="K485" s="196" t="str">
        <f t="shared" si="60"/>
        <v>ATRASADO</v>
      </c>
    </row>
    <row r="486" spans="2:11" ht="24">
      <c r="B486" s="6">
        <v>42961</v>
      </c>
      <c r="C486" s="13">
        <v>1500143925</v>
      </c>
      <c r="D486" s="9" t="s">
        <v>103</v>
      </c>
      <c r="E486" s="15" t="s">
        <v>104</v>
      </c>
      <c r="F486" s="55">
        <v>2217</v>
      </c>
      <c r="G486" s="28">
        <v>288</v>
      </c>
      <c r="H486" s="6">
        <v>42961</v>
      </c>
      <c r="I486" s="195">
        <f t="shared" si="58"/>
        <v>0</v>
      </c>
      <c r="J486" s="195">
        <f t="shared" si="59"/>
        <v>288</v>
      </c>
      <c r="K486" s="196" t="str">
        <f t="shared" si="60"/>
        <v>ATRASADO</v>
      </c>
    </row>
    <row r="487" spans="2:11" ht="24">
      <c r="B487" s="6">
        <v>42961</v>
      </c>
      <c r="C487" s="13">
        <v>1500143965</v>
      </c>
      <c r="D487" s="9" t="s">
        <v>103</v>
      </c>
      <c r="E487" s="15" t="s">
        <v>104</v>
      </c>
      <c r="F487" s="55">
        <v>2217</v>
      </c>
      <c r="G487" s="28">
        <v>1500</v>
      </c>
      <c r="H487" s="6">
        <v>42961</v>
      </c>
      <c r="I487" s="195">
        <f t="shared" si="58"/>
        <v>0</v>
      </c>
      <c r="J487" s="195">
        <f t="shared" si="59"/>
        <v>1500</v>
      </c>
      <c r="K487" s="196" t="str">
        <f t="shared" si="60"/>
        <v>ATRASADO</v>
      </c>
    </row>
    <row r="488" spans="2:11" ht="24">
      <c r="B488" s="6">
        <v>42961</v>
      </c>
      <c r="C488" s="13">
        <v>1500144001</v>
      </c>
      <c r="D488" s="9" t="s">
        <v>103</v>
      </c>
      <c r="E488" s="15" t="s">
        <v>104</v>
      </c>
      <c r="F488" s="55">
        <v>2217</v>
      </c>
      <c r="G488" s="28">
        <v>371</v>
      </c>
      <c r="H488" s="6">
        <v>42961</v>
      </c>
      <c r="I488" s="195">
        <f t="shared" si="58"/>
        <v>0</v>
      </c>
      <c r="J488" s="195">
        <f t="shared" si="59"/>
        <v>371</v>
      </c>
      <c r="K488" s="196" t="str">
        <f t="shared" si="60"/>
        <v>ATRASADO</v>
      </c>
    </row>
    <row r="489" spans="2:11" ht="24">
      <c r="B489" s="6">
        <v>42692</v>
      </c>
      <c r="C489" s="13">
        <v>11500132466</v>
      </c>
      <c r="D489" s="9" t="s">
        <v>103</v>
      </c>
      <c r="E489" s="15" t="s">
        <v>104</v>
      </c>
      <c r="F489" s="55">
        <v>2217</v>
      </c>
      <c r="G489" s="28">
        <v>720</v>
      </c>
      <c r="H489" s="6">
        <v>42692</v>
      </c>
      <c r="I489" s="195">
        <f t="shared" si="58"/>
        <v>0</v>
      </c>
      <c r="J489" s="195">
        <f t="shared" si="59"/>
        <v>720</v>
      </c>
      <c r="K489" s="196" t="str">
        <f t="shared" si="60"/>
        <v>ATRASADO</v>
      </c>
    </row>
    <row r="490" spans="2:11" ht="24">
      <c r="B490" s="6">
        <v>42696</v>
      </c>
      <c r="C490" s="13">
        <v>11500132604</v>
      </c>
      <c r="D490" s="9" t="s">
        <v>103</v>
      </c>
      <c r="E490" s="15" t="s">
        <v>104</v>
      </c>
      <c r="F490" s="55">
        <v>2217</v>
      </c>
      <c r="G490" s="28">
        <v>12840</v>
      </c>
      <c r="H490" s="6">
        <v>42696</v>
      </c>
      <c r="I490" s="195">
        <f t="shared" si="58"/>
        <v>0</v>
      </c>
      <c r="J490" s="195">
        <f t="shared" si="59"/>
        <v>12840</v>
      </c>
      <c r="K490" s="196" t="str">
        <f t="shared" si="60"/>
        <v>ATRASADO</v>
      </c>
    </row>
    <row r="491" spans="2:11" ht="24">
      <c r="B491" s="6">
        <v>42696</v>
      </c>
      <c r="C491" s="13">
        <v>11500132619</v>
      </c>
      <c r="D491" s="9" t="s">
        <v>103</v>
      </c>
      <c r="E491" s="15" t="s">
        <v>104</v>
      </c>
      <c r="F491" s="55">
        <v>2217</v>
      </c>
      <c r="G491" s="28">
        <v>288</v>
      </c>
      <c r="H491" s="6">
        <v>42696</v>
      </c>
      <c r="I491" s="195">
        <f t="shared" si="58"/>
        <v>0</v>
      </c>
      <c r="J491" s="195">
        <f t="shared" si="59"/>
        <v>288</v>
      </c>
      <c r="K491" s="196" t="str">
        <f t="shared" si="60"/>
        <v>ATRASADO</v>
      </c>
    </row>
    <row r="492" spans="2:11" ht="24">
      <c r="B492" s="6">
        <v>42697</v>
      </c>
      <c r="C492" s="13">
        <v>11500132660</v>
      </c>
      <c r="D492" s="9" t="s">
        <v>103</v>
      </c>
      <c r="E492" s="15" t="s">
        <v>104</v>
      </c>
      <c r="F492" s="55">
        <v>2217</v>
      </c>
      <c r="G492" s="28">
        <v>1500</v>
      </c>
      <c r="H492" s="6">
        <v>42697</v>
      </c>
      <c r="I492" s="195">
        <f t="shared" si="58"/>
        <v>0</v>
      </c>
      <c r="J492" s="195">
        <f t="shared" si="59"/>
        <v>1500</v>
      </c>
      <c r="K492" s="196" t="str">
        <f t="shared" si="60"/>
        <v>ATRASADO</v>
      </c>
    </row>
    <row r="493" spans="2:11" ht="24">
      <c r="B493" s="6">
        <v>42702</v>
      </c>
      <c r="C493" s="13">
        <v>11500132758</v>
      </c>
      <c r="D493" s="9" t="s">
        <v>103</v>
      </c>
      <c r="E493" s="15" t="s">
        <v>104</v>
      </c>
      <c r="F493" s="55">
        <v>2217</v>
      </c>
      <c r="G493" s="28">
        <v>339</v>
      </c>
      <c r="H493" s="6">
        <v>42702</v>
      </c>
      <c r="I493" s="195">
        <f t="shared" si="58"/>
        <v>0</v>
      </c>
      <c r="J493" s="195">
        <f t="shared" si="59"/>
        <v>339</v>
      </c>
      <c r="K493" s="196" t="str">
        <f t="shared" si="60"/>
        <v>ATRASADO</v>
      </c>
    </row>
    <row r="494" spans="2:11" ht="24">
      <c r="B494" s="6">
        <v>42753</v>
      </c>
      <c r="C494" s="13">
        <v>11500134963</v>
      </c>
      <c r="D494" s="9" t="s">
        <v>103</v>
      </c>
      <c r="E494" s="15" t="s">
        <v>104</v>
      </c>
      <c r="F494" s="55">
        <v>2217</v>
      </c>
      <c r="G494" s="28">
        <v>720</v>
      </c>
      <c r="H494" s="6">
        <v>42753</v>
      </c>
      <c r="I494" s="195">
        <f t="shared" si="58"/>
        <v>0</v>
      </c>
      <c r="J494" s="195">
        <f t="shared" si="59"/>
        <v>720</v>
      </c>
      <c r="K494" s="196" t="str">
        <f t="shared" si="60"/>
        <v>ATRASADO</v>
      </c>
    </row>
    <row r="495" spans="2:11" ht="24">
      <c r="B495" s="6">
        <v>42755</v>
      </c>
      <c r="C495" s="13">
        <v>11500135101</v>
      </c>
      <c r="D495" s="9" t="s">
        <v>103</v>
      </c>
      <c r="E495" s="15" t="s">
        <v>104</v>
      </c>
      <c r="F495" s="55">
        <v>2217</v>
      </c>
      <c r="G495" s="28">
        <v>12840</v>
      </c>
      <c r="H495" s="6">
        <v>42755</v>
      </c>
      <c r="I495" s="195">
        <f t="shared" si="58"/>
        <v>0</v>
      </c>
      <c r="J495" s="195">
        <f t="shared" si="59"/>
        <v>12840</v>
      </c>
      <c r="K495" s="196" t="str">
        <f t="shared" si="60"/>
        <v>ATRASADO</v>
      </c>
    </row>
    <row r="496" spans="2:11" ht="24">
      <c r="B496" s="6">
        <v>42755</v>
      </c>
      <c r="C496" s="13">
        <v>11500135117</v>
      </c>
      <c r="D496" s="9" t="s">
        <v>103</v>
      </c>
      <c r="E496" s="15" t="s">
        <v>104</v>
      </c>
      <c r="F496" s="55">
        <v>2217</v>
      </c>
      <c r="G496" s="28">
        <v>288</v>
      </c>
      <c r="H496" s="6">
        <v>42755</v>
      </c>
      <c r="I496" s="195">
        <f t="shared" si="58"/>
        <v>0</v>
      </c>
      <c r="J496" s="195">
        <f t="shared" si="59"/>
        <v>288</v>
      </c>
      <c r="K496" s="196" t="str">
        <f t="shared" si="60"/>
        <v>ATRASADO</v>
      </c>
    </row>
    <row r="497" spans="2:11" ht="24">
      <c r="B497" s="6">
        <v>42758</v>
      </c>
      <c r="C497" s="13">
        <v>11500135158</v>
      </c>
      <c r="D497" s="9" t="s">
        <v>103</v>
      </c>
      <c r="E497" s="15" t="s">
        <v>104</v>
      </c>
      <c r="F497" s="55">
        <v>2217</v>
      </c>
      <c r="G497" s="28">
        <v>1500</v>
      </c>
      <c r="H497" s="6">
        <v>42758</v>
      </c>
      <c r="I497" s="195">
        <f t="shared" si="58"/>
        <v>0</v>
      </c>
      <c r="J497" s="195">
        <f t="shared" si="59"/>
        <v>1500</v>
      </c>
      <c r="K497" s="196" t="str">
        <f t="shared" si="60"/>
        <v>ATRASADO</v>
      </c>
    </row>
    <row r="498" spans="2:11" ht="24">
      <c r="B498" s="6">
        <v>42761</v>
      </c>
      <c r="C498" s="13">
        <v>11500135263</v>
      </c>
      <c r="D498" s="9" t="s">
        <v>103</v>
      </c>
      <c r="E498" s="15" t="s">
        <v>104</v>
      </c>
      <c r="F498" s="55">
        <v>2217</v>
      </c>
      <c r="G498" s="28">
        <v>347</v>
      </c>
      <c r="H498" s="6">
        <v>42761</v>
      </c>
      <c r="I498" s="195">
        <f t="shared" si="58"/>
        <v>0</v>
      </c>
      <c r="J498" s="195">
        <f t="shared" si="59"/>
        <v>347</v>
      </c>
      <c r="K498" s="196" t="str">
        <f t="shared" si="60"/>
        <v>ATRASADO</v>
      </c>
    </row>
    <row r="499" spans="2:11" ht="24">
      <c r="B499" s="6">
        <v>42775</v>
      </c>
      <c r="C499" s="166" t="s">
        <v>1096</v>
      </c>
      <c r="D499" s="9" t="s">
        <v>103</v>
      </c>
      <c r="E499" s="15" t="s">
        <v>104</v>
      </c>
      <c r="F499" s="55">
        <v>2217</v>
      </c>
      <c r="G499" s="28">
        <v>720</v>
      </c>
      <c r="H499" s="6">
        <v>42775</v>
      </c>
      <c r="I499" s="195">
        <f t="shared" si="58"/>
        <v>0</v>
      </c>
      <c r="J499" s="195">
        <f t="shared" si="59"/>
        <v>720</v>
      </c>
      <c r="K499" s="196" t="str">
        <f t="shared" si="60"/>
        <v>ATRASADO</v>
      </c>
    </row>
    <row r="500" spans="2:11" ht="24">
      <c r="B500" s="6">
        <v>42775</v>
      </c>
      <c r="C500" s="13">
        <v>11500136271</v>
      </c>
      <c r="D500" s="9" t="s">
        <v>103</v>
      </c>
      <c r="E500" s="15" t="s">
        <v>104</v>
      </c>
      <c r="F500" s="55">
        <v>2217</v>
      </c>
      <c r="G500" s="28">
        <v>1500</v>
      </c>
      <c r="H500" s="6">
        <v>42775</v>
      </c>
      <c r="I500" s="195">
        <f t="shared" si="58"/>
        <v>0</v>
      </c>
      <c r="J500" s="195">
        <f t="shared" si="59"/>
        <v>1500</v>
      </c>
      <c r="K500" s="196" t="str">
        <f t="shared" si="60"/>
        <v>ATRASADO</v>
      </c>
    </row>
    <row r="501" spans="2:11" ht="24">
      <c r="B501" s="6">
        <v>42775</v>
      </c>
      <c r="C501" s="13">
        <v>11500136286</v>
      </c>
      <c r="D501" s="9" t="s">
        <v>103</v>
      </c>
      <c r="E501" s="15" t="s">
        <v>104</v>
      </c>
      <c r="F501" s="55">
        <v>2217</v>
      </c>
      <c r="G501" s="28">
        <v>351</v>
      </c>
      <c r="H501" s="6">
        <v>42775</v>
      </c>
      <c r="I501" s="195">
        <f t="shared" si="58"/>
        <v>0</v>
      </c>
      <c r="J501" s="195">
        <f t="shared" si="59"/>
        <v>351</v>
      </c>
      <c r="K501" s="196" t="str">
        <f t="shared" si="60"/>
        <v>ATRASADO</v>
      </c>
    </row>
    <row r="502" spans="2:11" ht="24">
      <c r="B502" s="6">
        <v>42780</v>
      </c>
      <c r="C502" s="13">
        <v>11500136456</v>
      </c>
      <c r="D502" s="9" t="s">
        <v>103</v>
      </c>
      <c r="E502" s="15" t="s">
        <v>104</v>
      </c>
      <c r="F502" s="55">
        <v>2217</v>
      </c>
      <c r="G502" s="28">
        <v>12840</v>
      </c>
      <c r="H502" s="6">
        <v>42780</v>
      </c>
      <c r="I502" s="195">
        <f t="shared" si="58"/>
        <v>0</v>
      </c>
      <c r="J502" s="195">
        <f t="shared" si="59"/>
        <v>12840</v>
      </c>
      <c r="K502" s="196" t="str">
        <f t="shared" si="60"/>
        <v>ATRASADO</v>
      </c>
    </row>
    <row r="503" spans="2:11" ht="24">
      <c r="B503" s="6">
        <v>42780</v>
      </c>
      <c r="C503" s="13">
        <v>11500136459</v>
      </c>
      <c r="D503" s="9" t="s">
        <v>103</v>
      </c>
      <c r="E503" s="15" t="s">
        <v>104</v>
      </c>
      <c r="F503" s="55">
        <v>2217</v>
      </c>
      <c r="G503" s="28">
        <v>288</v>
      </c>
      <c r="H503" s="6">
        <v>42780</v>
      </c>
      <c r="I503" s="195">
        <f t="shared" si="58"/>
        <v>0</v>
      </c>
      <c r="J503" s="195">
        <f t="shared" si="59"/>
        <v>288</v>
      </c>
      <c r="K503" s="196" t="str">
        <f t="shared" si="60"/>
        <v>ATRASADO</v>
      </c>
    </row>
    <row r="504" spans="2:11" ht="24">
      <c r="B504" s="6">
        <v>42807</v>
      </c>
      <c r="C504" s="13">
        <v>11500137393</v>
      </c>
      <c r="D504" s="9" t="s">
        <v>103</v>
      </c>
      <c r="E504" s="15" t="s">
        <v>104</v>
      </c>
      <c r="F504" s="55">
        <v>2217</v>
      </c>
      <c r="G504" s="28">
        <v>720</v>
      </c>
      <c r="H504" s="6">
        <v>42807</v>
      </c>
      <c r="I504" s="195">
        <f t="shared" si="58"/>
        <v>0</v>
      </c>
      <c r="J504" s="195">
        <f t="shared" si="59"/>
        <v>720</v>
      </c>
      <c r="K504" s="196" t="str">
        <f t="shared" si="60"/>
        <v>ATRASADO</v>
      </c>
    </row>
    <row r="505" spans="2:11" ht="24">
      <c r="B505" s="6">
        <v>42808</v>
      </c>
      <c r="C505" s="13">
        <v>11500137561</v>
      </c>
      <c r="D505" s="9" t="s">
        <v>103</v>
      </c>
      <c r="E505" s="15" t="s">
        <v>104</v>
      </c>
      <c r="F505" s="55">
        <v>2217</v>
      </c>
      <c r="G505" s="28">
        <v>12840</v>
      </c>
      <c r="H505" s="6">
        <v>42808</v>
      </c>
      <c r="I505" s="195">
        <f t="shared" si="58"/>
        <v>0</v>
      </c>
      <c r="J505" s="195">
        <f t="shared" si="59"/>
        <v>12840</v>
      </c>
      <c r="K505" s="196" t="str">
        <f t="shared" si="60"/>
        <v>ATRASADO</v>
      </c>
    </row>
    <row r="506" spans="2:11" ht="24">
      <c r="B506" s="6">
        <v>42808</v>
      </c>
      <c r="C506" s="13">
        <v>11500137564</v>
      </c>
      <c r="D506" s="9" t="s">
        <v>103</v>
      </c>
      <c r="E506" s="15" t="s">
        <v>104</v>
      </c>
      <c r="F506" s="55">
        <v>2217</v>
      </c>
      <c r="G506" s="28">
        <v>288</v>
      </c>
      <c r="H506" s="6">
        <v>42808</v>
      </c>
      <c r="I506" s="195">
        <f t="shared" si="58"/>
        <v>0</v>
      </c>
      <c r="J506" s="195">
        <f t="shared" si="59"/>
        <v>288</v>
      </c>
      <c r="K506" s="196" t="str">
        <f t="shared" si="60"/>
        <v>ATRASADO</v>
      </c>
    </row>
    <row r="507" spans="2:11" ht="24">
      <c r="B507" s="6">
        <v>42808</v>
      </c>
      <c r="C507" s="13">
        <v>11500137601</v>
      </c>
      <c r="D507" s="9" t="s">
        <v>103</v>
      </c>
      <c r="E507" s="15" t="s">
        <v>104</v>
      </c>
      <c r="F507" s="55">
        <v>2217</v>
      </c>
      <c r="G507" s="28">
        <v>1500</v>
      </c>
      <c r="H507" s="6">
        <v>42808</v>
      </c>
      <c r="I507" s="195">
        <f t="shared" si="58"/>
        <v>0</v>
      </c>
      <c r="J507" s="195">
        <f t="shared" si="59"/>
        <v>1500</v>
      </c>
      <c r="K507" s="196" t="str">
        <f t="shared" si="60"/>
        <v>ATRASADO</v>
      </c>
    </row>
    <row r="508" spans="2:11" ht="24">
      <c r="B508" s="6">
        <v>42809</v>
      </c>
      <c r="C508" s="13">
        <v>11500137672</v>
      </c>
      <c r="D508" s="9" t="s">
        <v>103</v>
      </c>
      <c r="E508" s="15" t="s">
        <v>104</v>
      </c>
      <c r="F508" s="55">
        <v>2217</v>
      </c>
      <c r="G508" s="28">
        <v>347</v>
      </c>
      <c r="H508" s="6">
        <v>42809</v>
      </c>
      <c r="I508" s="195">
        <f t="shared" si="58"/>
        <v>0</v>
      </c>
      <c r="J508" s="195">
        <f t="shared" si="59"/>
        <v>347</v>
      </c>
      <c r="K508" s="196" t="str">
        <f t="shared" si="60"/>
        <v>ATRASADO</v>
      </c>
    </row>
    <row r="509" spans="2:11" ht="24">
      <c r="B509" s="6">
        <v>42865</v>
      </c>
      <c r="C509" s="13">
        <v>11500139920</v>
      </c>
      <c r="D509" s="9" t="s">
        <v>103</v>
      </c>
      <c r="E509" s="15" t="s">
        <v>104</v>
      </c>
      <c r="F509" s="55">
        <v>2217</v>
      </c>
      <c r="G509" s="28">
        <v>1500</v>
      </c>
      <c r="H509" s="6">
        <v>42865</v>
      </c>
      <c r="I509" s="195">
        <f t="shared" si="58"/>
        <v>0</v>
      </c>
      <c r="J509" s="195">
        <f t="shared" si="59"/>
        <v>1500</v>
      </c>
      <c r="K509" s="196" t="str">
        <f t="shared" si="60"/>
        <v>ATRASADO</v>
      </c>
    </row>
    <row r="510" spans="2:11" ht="24">
      <c r="B510" s="6">
        <v>42865</v>
      </c>
      <c r="C510" s="13">
        <v>11500139984</v>
      </c>
      <c r="D510" s="9" t="s">
        <v>103</v>
      </c>
      <c r="E510" s="15" t="s">
        <v>104</v>
      </c>
      <c r="F510" s="55">
        <v>2217</v>
      </c>
      <c r="G510" s="28">
        <v>720</v>
      </c>
      <c r="H510" s="6">
        <v>42865</v>
      </c>
      <c r="I510" s="195">
        <f t="shared" si="58"/>
        <v>0</v>
      </c>
      <c r="J510" s="195">
        <f t="shared" si="59"/>
        <v>720</v>
      </c>
      <c r="K510" s="196" t="str">
        <f t="shared" si="60"/>
        <v>ATRASADO</v>
      </c>
    </row>
    <row r="511" spans="2:11" ht="24">
      <c r="B511" s="6">
        <v>42867</v>
      </c>
      <c r="C511" s="13">
        <v>11500140072</v>
      </c>
      <c r="D511" s="9" t="s">
        <v>103</v>
      </c>
      <c r="E511" s="15" t="s">
        <v>104</v>
      </c>
      <c r="F511" s="55">
        <v>2217</v>
      </c>
      <c r="G511" s="28">
        <v>12840</v>
      </c>
      <c r="H511" s="6">
        <v>42867</v>
      </c>
      <c r="I511" s="195">
        <f t="shared" si="58"/>
        <v>0</v>
      </c>
      <c r="J511" s="195">
        <f t="shared" si="59"/>
        <v>12840</v>
      </c>
      <c r="K511" s="196" t="str">
        <f t="shared" si="60"/>
        <v>ATRASADO</v>
      </c>
    </row>
    <row r="512" spans="2:11" ht="24">
      <c r="B512" s="6">
        <v>42867</v>
      </c>
      <c r="C512" s="13">
        <v>11500140075</v>
      </c>
      <c r="D512" s="9" t="s">
        <v>103</v>
      </c>
      <c r="E512" s="15" t="s">
        <v>104</v>
      </c>
      <c r="F512" s="55">
        <v>2217</v>
      </c>
      <c r="G512" s="28">
        <v>288</v>
      </c>
      <c r="H512" s="6">
        <v>42867</v>
      </c>
      <c r="I512" s="195">
        <f t="shared" si="58"/>
        <v>0</v>
      </c>
      <c r="J512" s="195">
        <f t="shared" si="59"/>
        <v>288</v>
      </c>
      <c r="K512" s="196" t="str">
        <f t="shared" si="60"/>
        <v>ATRASADO</v>
      </c>
    </row>
    <row r="513" spans="2:11" ht="24">
      <c r="B513" s="6">
        <v>42867</v>
      </c>
      <c r="C513" s="13">
        <v>11500140168</v>
      </c>
      <c r="D513" s="9" t="s">
        <v>103</v>
      </c>
      <c r="E513" s="15" t="s">
        <v>104</v>
      </c>
      <c r="F513" s="55">
        <v>2217</v>
      </c>
      <c r="G513" s="28">
        <v>355</v>
      </c>
      <c r="H513" s="6">
        <v>42867</v>
      </c>
      <c r="I513" s="195">
        <f t="shared" si="58"/>
        <v>0</v>
      </c>
      <c r="J513" s="195">
        <f t="shared" si="59"/>
        <v>355</v>
      </c>
      <c r="K513" s="196" t="str">
        <f t="shared" si="60"/>
        <v>ATRASADO</v>
      </c>
    </row>
    <row r="514" spans="2:11" ht="24">
      <c r="B514" s="6">
        <v>42895</v>
      </c>
      <c r="C514" s="13">
        <v>11500141274</v>
      </c>
      <c r="D514" s="9" t="s">
        <v>103</v>
      </c>
      <c r="E514" s="15" t="s">
        <v>104</v>
      </c>
      <c r="F514" s="55">
        <v>2217</v>
      </c>
      <c r="G514" s="28">
        <v>720</v>
      </c>
      <c r="H514" s="6">
        <v>42895</v>
      </c>
      <c r="I514" s="195">
        <f t="shared" si="58"/>
        <v>0</v>
      </c>
      <c r="J514" s="195">
        <f t="shared" si="59"/>
        <v>720</v>
      </c>
      <c r="K514" s="196" t="str">
        <f t="shared" si="60"/>
        <v>ATRASADO</v>
      </c>
    </row>
    <row r="515" spans="2:11" ht="24">
      <c r="B515" s="7">
        <v>40543</v>
      </c>
      <c r="C515" s="12" t="s">
        <v>256</v>
      </c>
      <c r="D515" s="9" t="s">
        <v>103</v>
      </c>
      <c r="E515" s="15" t="s">
        <v>257</v>
      </c>
      <c r="F515" s="55">
        <v>2217</v>
      </c>
      <c r="G515" s="28">
        <v>50807.89</v>
      </c>
      <c r="H515" s="7">
        <v>40543</v>
      </c>
      <c r="I515" s="195">
        <f t="shared" si="58"/>
        <v>0</v>
      </c>
      <c r="J515" s="195">
        <f t="shared" si="59"/>
        <v>50807.89</v>
      </c>
      <c r="K515" s="196" t="str">
        <f t="shared" si="60"/>
        <v>ATRASADO</v>
      </c>
    </row>
    <row r="516" spans="2:11" ht="24">
      <c r="B516" s="6">
        <v>40967</v>
      </c>
      <c r="C516" s="12" t="s">
        <v>256</v>
      </c>
      <c r="D516" s="9" t="s">
        <v>103</v>
      </c>
      <c r="E516" s="15" t="s">
        <v>257</v>
      </c>
      <c r="F516" s="55">
        <v>2217</v>
      </c>
      <c r="G516" s="28">
        <v>28392.510000000002</v>
      </c>
      <c r="H516" s="23">
        <v>40967</v>
      </c>
      <c r="I516" s="195">
        <f t="shared" si="58"/>
        <v>0</v>
      </c>
      <c r="J516" s="195">
        <f t="shared" si="59"/>
        <v>28392.510000000002</v>
      </c>
      <c r="K516" s="196" t="str">
        <f t="shared" si="60"/>
        <v>ATRASADO</v>
      </c>
    </row>
    <row r="517" spans="2:11" ht="35.5">
      <c r="B517" s="6">
        <v>40999</v>
      </c>
      <c r="C517" s="12" t="s">
        <v>258</v>
      </c>
      <c r="D517" s="9" t="s">
        <v>103</v>
      </c>
      <c r="E517" s="15" t="s">
        <v>257</v>
      </c>
      <c r="F517" s="55">
        <v>2217</v>
      </c>
      <c r="G517" s="28">
        <v>16497</v>
      </c>
      <c r="H517" s="22">
        <v>40999</v>
      </c>
      <c r="I517" s="195">
        <f t="shared" si="58"/>
        <v>0</v>
      </c>
      <c r="J517" s="195">
        <f t="shared" si="59"/>
        <v>16497</v>
      </c>
      <c r="K517" s="196" t="str">
        <f t="shared" si="60"/>
        <v>ATRASADO</v>
      </c>
    </row>
    <row r="518" spans="2:11" ht="24">
      <c r="B518" s="6">
        <v>41029</v>
      </c>
      <c r="C518" s="12" t="s">
        <v>259</v>
      </c>
      <c r="D518" s="9" t="s">
        <v>103</v>
      </c>
      <c r="E518" s="15" t="s">
        <v>257</v>
      </c>
      <c r="F518" s="55">
        <v>2217</v>
      </c>
      <c r="G518" s="28">
        <v>14628</v>
      </c>
      <c r="H518" s="22">
        <v>41029</v>
      </c>
      <c r="I518" s="195">
        <f t="shared" si="58"/>
        <v>0</v>
      </c>
      <c r="J518" s="195">
        <f t="shared" si="59"/>
        <v>14628</v>
      </c>
      <c r="K518" s="196" t="str">
        <f t="shared" si="60"/>
        <v>ATRASADO</v>
      </c>
    </row>
    <row r="519" spans="2:11" ht="24">
      <c r="B519" s="6">
        <v>41060</v>
      </c>
      <c r="C519" s="12" t="s">
        <v>260</v>
      </c>
      <c r="D519" s="9" t="s">
        <v>103</v>
      </c>
      <c r="E519" s="15" t="s">
        <v>257</v>
      </c>
      <c r="F519" s="55">
        <v>2217</v>
      </c>
      <c r="G519" s="28">
        <v>14628</v>
      </c>
      <c r="H519" s="22">
        <v>41060</v>
      </c>
      <c r="I519" s="195">
        <f t="shared" si="58"/>
        <v>0</v>
      </c>
      <c r="J519" s="195">
        <f t="shared" si="59"/>
        <v>14628</v>
      </c>
      <c r="K519" s="196" t="str">
        <f t="shared" si="60"/>
        <v>ATRASADO</v>
      </c>
    </row>
    <row r="520" spans="2:11" ht="24">
      <c r="B520" s="6">
        <v>41081</v>
      </c>
      <c r="C520" s="12">
        <v>1500068495</v>
      </c>
      <c r="D520" s="9" t="s">
        <v>103</v>
      </c>
      <c r="E520" s="15" t="s">
        <v>257</v>
      </c>
      <c r="F520" s="55">
        <v>2217</v>
      </c>
      <c r="G520" s="28">
        <v>1788</v>
      </c>
      <c r="H520" s="22">
        <v>41081</v>
      </c>
      <c r="I520" s="195">
        <f t="shared" si="58"/>
        <v>0</v>
      </c>
      <c r="J520" s="195">
        <f t="shared" si="59"/>
        <v>1788</v>
      </c>
      <c r="K520" s="196" t="str">
        <f t="shared" si="60"/>
        <v>ATRASADO</v>
      </c>
    </row>
    <row r="521" spans="2:11" ht="24">
      <c r="B521" s="6">
        <v>41090</v>
      </c>
      <c r="C521" s="12">
        <v>1500069649</v>
      </c>
      <c r="D521" s="9" t="s">
        <v>103</v>
      </c>
      <c r="E521" s="15" t="s">
        <v>257</v>
      </c>
      <c r="F521" s="55">
        <v>2217</v>
      </c>
      <c r="G521" s="28">
        <v>1500</v>
      </c>
      <c r="H521" s="22">
        <v>41090</v>
      </c>
      <c r="I521" s="195">
        <f t="shared" si="58"/>
        <v>0</v>
      </c>
      <c r="J521" s="195">
        <f t="shared" si="59"/>
        <v>1500</v>
      </c>
      <c r="K521" s="196" t="str">
        <f t="shared" si="60"/>
        <v>ATRASADO</v>
      </c>
    </row>
    <row r="522" spans="2:11" ht="24">
      <c r="B522" s="6" t="s">
        <v>262</v>
      </c>
      <c r="C522" s="12" t="s">
        <v>261</v>
      </c>
      <c r="D522" s="9" t="s">
        <v>103</v>
      </c>
      <c r="E522" s="15" t="s">
        <v>257</v>
      </c>
      <c r="F522" s="55">
        <v>2217</v>
      </c>
      <c r="G522" s="28">
        <v>15057</v>
      </c>
      <c r="H522" s="22">
        <v>41121</v>
      </c>
      <c r="I522" s="195">
        <f t="shared" si="58"/>
        <v>0</v>
      </c>
      <c r="J522" s="195">
        <f t="shared" si="59"/>
        <v>15057</v>
      </c>
      <c r="K522" s="196" t="str">
        <f t="shared" si="60"/>
        <v>ATRASADO</v>
      </c>
    </row>
    <row r="523" spans="2:11" ht="24">
      <c r="B523" s="6">
        <v>41486</v>
      </c>
      <c r="C523" s="12">
        <v>102719411</v>
      </c>
      <c r="D523" s="9" t="s">
        <v>103</v>
      </c>
      <c r="E523" s="15" t="s">
        <v>257</v>
      </c>
      <c r="F523" s="55">
        <v>2217</v>
      </c>
      <c r="G523" s="28">
        <v>1209</v>
      </c>
      <c r="H523" s="6">
        <v>41486</v>
      </c>
      <c r="I523" s="195">
        <f t="shared" si="58"/>
        <v>0</v>
      </c>
      <c r="J523" s="195">
        <f t="shared" si="59"/>
        <v>1209</v>
      </c>
      <c r="K523" s="196" t="str">
        <f t="shared" si="60"/>
        <v>ATRASADO</v>
      </c>
    </row>
    <row r="524" spans="2:11" ht="24">
      <c r="B524" s="6">
        <v>41486</v>
      </c>
      <c r="C524" s="12">
        <v>1500070544</v>
      </c>
      <c r="D524" s="9" t="s">
        <v>103</v>
      </c>
      <c r="E524" s="15" t="s">
        <v>257</v>
      </c>
      <c r="F524" s="55">
        <v>2217</v>
      </c>
      <c r="G524" s="28">
        <v>720</v>
      </c>
      <c r="H524" s="6">
        <v>41486</v>
      </c>
      <c r="I524" s="195">
        <f t="shared" si="58"/>
        <v>0</v>
      </c>
      <c r="J524" s="195">
        <f t="shared" si="59"/>
        <v>720</v>
      </c>
      <c r="K524" s="196" t="str">
        <f t="shared" si="60"/>
        <v>ATRASADO</v>
      </c>
    </row>
    <row r="525" spans="2:11" ht="24">
      <c r="B525" s="6">
        <v>41486</v>
      </c>
      <c r="C525" s="12">
        <v>1500070748</v>
      </c>
      <c r="D525" s="9" t="s">
        <v>103</v>
      </c>
      <c r="E525" s="15" t="s">
        <v>257</v>
      </c>
      <c r="F525" s="55">
        <v>2217</v>
      </c>
      <c r="G525" s="28">
        <v>288</v>
      </c>
      <c r="H525" s="6">
        <v>41486</v>
      </c>
      <c r="I525" s="195">
        <f t="shared" si="58"/>
        <v>0</v>
      </c>
      <c r="J525" s="195">
        <f t="shared" si="59"/>
        <v>288</v>
      </c>
      <c r="K525" s="196" t="str">
        <f t="shared" si="60"/>
        <v>ATRASADO</v>
      </c>
    </row>
    <row r="526" spans="2:11" ht="24">
      <c r="B526" s="6">
        <v>41486</v>
      </c>
      <c r="C526" s="12">
        <v>1500070731</v>
      </c>
      <c r="D526" s="9" t="s">
        <v>103</v>
      </c>
      <c r="E526" s="15" t="s">
        <v>257</v>
      </c>
      <c r="F526" s="55">
        <v>2217</v>
      </c>
      <c r="G526" s="28">
        <v>12840</v>
      </c>
      <c r="H526" s="6">
        <v>41486</v>
      </c>
      <c r="I526" s="195">
        <f t="shared" si="58"/>
        <v>0</v>
      </c>
      <c r="J526" s="195">
        <f t="shared" si="59"/>
        <v>12840</v>
      </c>
      <c r="K526" s="196" t="str">
        <f t="shared" si="60"/>
        <v>ATRASADO</v>
      </c>
    </row>
    <row r="527" spans="2:11" ht="24">
      <c r="B527" s="6">
        <v>42398</v>
      </c>
      <c r="C527" s="12">
        <v>1500120346</v>
      </c>
      <c r="D527" s="9" t="s">
        <v>103</v>
      </c>
      <c r="E527" s="15" t="s">
        <v>257</v>
      </c>
      <c r="F527" s="55">
        <v>2217</v>
      </c>
      <c r="G527" s="28">
        <v>386</v>
      </c>
      <c r="H527" s="6">
        <v>42398</v>
      </c>
      <c r="I527" s="195">
        <f t="shared" si="58"/>
        <v>0</v>
      </c>
      <c r="J527" s="195">
        <f t="shared" si="59"/>
        <v>386</v>
      </c>
      <c r="K527" s="196" t="str">
        <f t="shared" si="60"/>
        <v>ATRASADO</v>
      </c>
    </row>
    <row r="528" spans="2:11" ht="24">
      <c r="B528" s="6">
        <v>42425</v>
      </c>
      <c r="C528" s="12">
        <v>1500121593</v>
      </c>
      <c r="D528" s="9" t="s">
        <v>103</v>
      </c>
      <c r="E528" s="15" t="s">
        <v>257</v>
      </c>
      <c r="F528" s="55">
        <v>2217</v>
      </c>
      <c r="G528" s="28">
        <v>386</v>
      </c>
      <c r="H528" s="6">
        <v>42425</v>
      </c>
      <c r="I528" s="195">
        <f t="shared" si="58"/>
        <v>0</v>
      </c>
      <c r="J528" s="195">
        <f t="shared" si="59"/>
        <v>386</v>
      </c>
      <c r="K528" s="196" t="str">
        <f t="shared" si="60"/>
        <v>ATRASADO</v>
      </c>
    </row>
    <row r="529" spans="2:11" ht="24">
      <c r="B529" s="6">
        <v>42458</v>
      </c>
      <c r="C529" s="12">
        <v>1500122825</v>
      </c>
      <c r="D529" s="9" t="s">
        <v>103</v>
      </c>
      <c r="E529" s="15" t="s">
        <v>257</v>
      </c>
      <c r="F529" s="55">
        <v>2217</v>
      </c>
      <c r="G529" s="28">
        <v>388</v>
      </c>
      <c r="H529" s="6">
        <v>42458</v>
      </c>
      <c r="I529" s="195">
        <f t="shared" si="58"/>
        <v>0</v>
      </c>
      <c r="J529" s="195">
        <f t="shared" si="59"/>
        <v>388</v>
      </c>
      <c r="K529" s="196" t="str">
        <f t="shared" si="60"/>
        <v>ATRASADO</v>
      </c>
    </row>
    <row r="530" spans="2:11" ht="24">
      <c r="B530" s="6">
        <v>42487</v>
      </c>
      <c r="C530" s="12">
        <v>1500124072</v>
      </c>
      <c r="D530" s="9" t="s">
        <v>103</v>
      </c>
      <c r="E530" s="15" t="s">
        <v>257</v>
      </c>
      <c r="F530" s="55">
        <v>2217</v>
      </c>
      <c r="G530" s="28">
        <v>392</v>
      </c>
      <c r="H530" s="6">
        <v>42487</v>
      </c>
      <c r="I530" s="195">
        <f t="shared" si="58"/>
        <v>0</v>
      </c>
      <c r="J530" s="195">
        <f t="shared" si="59"/>
        <v>392</v>
      </c>
      <c r="K530" s="196" t="str">
        <f t="shared" si="60"/>
        <v>ATRASADO</v>
      </c>
    </row>
    <row r="531" spans="2:11" ht="24">
      <c r="B531" s="6">
        <v>42549</v>
      </c>
      <c r="C531" s="12">
        <v>1500126555</v>
      </c>
      <c r="D531" s="9" t="s">
        <v>103</v>
      </c>
      <c r="E531" s="15" t="s">
        <v>257</v>
      </c>
      <c r="F531" s="55">
        <v>2217</v>
      </c>
      <c r="G531" s="28">
        <v>396</v>
      </c>
      <c r="H531" s="6">
        <v>42549</v>
      </c>
      <c r="I531" s="195">
        <f t="shared" si="58"/>
        <v>0</v>
      </c>
      <c r="J531" s="195">
        <f t="shared" si="59"/>
        <v>396</v>
      </c>
      <c r="K531" s="196" t="str">
        <f t="shared" si="60"/>
        <v>ATRASADO</v>
      </c>
    </row>
    <row r="532" spans="2:11" ht="24">
      <c r="B532" s="6">
        <v>42578</v>
      </c>
      <c r="C532" s="12">
        <v>1500127799</v>
      </c>
      <c r="D532" s="9" t="s">
        <v>103</v>
      </c>
      <c r="E532" s="15" t="s">
        <v>257</v>
      </c>
      <c r="F532" s="55">
        <v>2217</v>
      </c>
      <c r="G532" s="28">
        <v>398</v>
      </c>
      <c r="H532" s="6">
        <v>42578</v>
      </c>
      <c r="I532" s="195">
        <f t="shared" si="58"/>
        <v>0</v>
      </c>
      <c r="J532" s="195">
        <f t="shared" si="59"/>
        <v>398</v>
      </c>
      <c r="K532" s="196" t="str">
        <f t="shared" si="60"/>
        <v>ATRASADO</v>
      </c>
    </row>
    <row r="533" spans="2:11" ht="24">
      <c r="B533" s="6">
        <v>42611</v>
      </c>
      <c r="C533" s="12">
        <v>1500129045</v>
      </c>
      <c r="D533" s="9" t="s">
        <v>103</v>
      </c>
      <c r="E533" s="15" t="s">
        <v>257</v>
      </c>
      <c r="F533" s="55">
        <v>2217</v>
      </c>
      <c r="G533" s="28">
        <v>398</v>
      </c>
      <c r="H533" s="6">
        <v>42611</v>
      </c>
      <c r="I533" s="195">
        <f t="shared" si="58"/>
        <v>0</v>
      </c>
      <c r="J533" s="195">
        <f t="shared" si="59"/>
        <v>398</v>
      </c>
      <c r="K533" s="196" t="str">
        <f t="shared" si="60"/>
        <v>ATRASADO</v>
      </c>
    </row>
    <row r="534" spans="2:11" ht="24">
      <c r="B534" s="6">
        <v>42641</v>
      </c>
      <c r="C534" s="12">
        <v>1500130289</v>
      </c>
      <c r="D534" s="9" t="s">
        <v>103</v>
      </c>
      <c r="E534" s="15" t="s">
        <v>257</v>
      </c>
      <c r="F534" s="55">
        <v>2217</v>
      </c>
      <c r="G534" s="28">
        <v>402</v>
      </c>
      <c r="H534" s="6">
        <v>42641</v>
      </c>
      <c r="I534" s="195">
        <f t="shared" ref="I534:I597" si="61">IF(G534&gt;0,0,"")</f>
        <v>0</v>
      </c>
      <c r="J534" s="195">
        <f t="shared" ref="J534:J597" si="62">IF(I534=0,G534,"")</f>
        <v>402</v>
      </c>
      <c r="K534" s="196" t="str">
        <f t="shared" ref="K534:K597" si="63">IF(J534&gt;0,"ATRASADO","")</f>
        <v>ATRASADO</v>
      </c>
    </row>
    <row r="535" spans="2:11" ht="24">
      <c r="B535" s="6">
        <v>42670</v>
      </c>
      <c r="C535" s="12">
        <v>1500131513</v>
      </c>
      <c r="D535" s="9" t="s">
        <v>103</v>
      </c>
      <c r="E535" s="15" t="s">
        <v>257</v>
      </c>
      <c r="F535" s="55">
        <v>2217</v>
      </c>
      <c r="G535" s="28">
        <v>402</v>
      </c>
      <c r="H535" s="6">
        <v>42670</v>
      </c>
      <c r="I535" s="195">
        <f t="shared" si="61"/>
        <v>0</v>
      </c>
      <c r="J535" s="195">
        <f t="shared" si="62"/>
        <v>402</v>
      </c>
      <c r="K535" s="196" t="str">
        <f t="shared" si="63"/>
        <v>ATRASADO</v>
      </c>
    </row>
    <row r="536" spans="2:11" ht="24">
      <c r="B536" s="6">
        <v>42732</v>
      </c>
      <c r="C536" s="12">
        <v>1500134024</v>
      </c>
      <c r="D536" s="9" t="s">
        <v>103</v>
      </c>
      <c r="E536" s="15" t="s">
        <v>257</v>
      </c>
      <c r="F536" s="55">
        <v>2217</v>
      </c>
      <c r="G536" s="28">
        <v>402</v>
      </c>
      <c r="H536" s="6">
        <v>42732</v>
      </c>
      <c r="I536" s="195">
        <f t="shared" si="61"/>
        <v>0</v>
      </c>
      <c r="J536" s="195">
        <f t="shared" si="62"/>
        <v>402</v>
      </c>
      <c r="K536" s="196" t="str">
        <f t="shared" si="63"/>
        <v>ATRASADO</v>
      </c>
    </row>
    <row r="537" spans="2:11" ht="24">
      <c r="B537" s="6">
        <v>42761</v>
      </c>
      <c r="C537" s="12">
        <v>1500135280</v>
      </c>
      <c r="D537" s="9" t="s">
        <v>103</v>
      </c>
      <c r="E537" s="15" t="s">
        <v>257</v>
      </c>
      <c r="F537" s="55">
        <v>2217</v>
      </c>
      <c r="G537" s="28">
        <v>402</v>
      </c>
      <c r="H537" s="6">
        <v>42761</v>
      </c>
      <c r="I537" s="195">
        <f t="shared" si="61"/>
        <v>0</v>
      </c>
      <c r="J537" s="195">
        <f t="shared" si="62"/>
        <v>402</v>
      </c>
      <c r="K537" s="196" t="str">
        <f t="shared" si="63"/>
        <v>ATRASADO</v>
      </c>
    </row>
    <row r="538" spans="2:11" ht="24">
      <c r="B538" s="6">
        <v>42774</v>
      </c>
      <c r="C538" s="12">
        <v>1500135955</v>
      </c>
      <c r="D538" s="9" t="s">
        <v>103</v>
      </c>
      <c r="E538" s="15" t="s">
        <v>257</v>
      </c>
      <c r="F538" s="55">
        <v>2217</v>
      </c>
      <c r="G538" s="28">
        <v>404</v>
      </c>
      <c r="H538" s="6">
        <v>42774</v>
      </c>
      <c r="I538" s="195">
        <f t="shared" si="61"/>
        <v>0</v>
      </c>
      <c r="J538" s="195">
        <f t="shared" si="62"/>
        <v>404</v>
      </c>
      <c r="K538" s="196" t="str">
        <f t="shared" si="63"/>
        <v>ATRASADO</v>
      </c>
    </row>
    <row r="539" spans="2:11" ht="24">
      <c r="B539" s="6">
        <v>42803</v>
      </c>
      <c r="C539" s="12">
        <v>1500137270</v>
      </c>
      <c r="D539" s="9" t="s">
        <v>103</v>
      </c>
      <c r="E539" s="15" t="s">
        <v>257</v>
      </c>
      <c r="F539" s="55">
        <v>2217</v>
      </c>
      <c r="G539" s="28">
        <v>394</v>
      </c>
      <c r="H539" s="6">
        <v>42803</v>
      </c>
      <c r="I539" s="195">
        <f t="shared" si="61"/>
        <v>0</v>
      </c>
      <c r="J539" s="195">
        <f t="shared" si="62"/>
        <v>394</v>
      </c>
      <c r="K539" s="196" t="str">
        <f t="shared" si="63"/>
        <v>ATRASADO</v>
      </c>
    </row>
    <row r="540" spans="2:11" ht="24">
      <c r="B540" s="6">
        <v>42837</v>
      </c>
      <c r="C540" s="12">
        <v>1500138948</v>
      </c>
      <c r="D540" s="9" t="s">
        <v>103</v>
      </c>
      <c r="E540" s="15" t="s">
        <v>257</v>
      </c>
      <c r="F540" s="55">
        <v>2217</v>
      </c>
      <c r="G540" s="28">
        <v>398</v>
      </c>
      <c r="H540" s="6">
        <v>42837</v>
      </c>
      <c r="I540" s="195">
        <f t="shared" si="61"/>
        <v>0</v>
      </c>
      <c r="J540" s="195">
        <f t="shared" si="62"/>
        <v>398</v>
      </c>
      <c r="K540" s="196" t="str">
        <f t="shared" si="63"/>
        <v>ATRASADO</v>
      </c>
    </row>
    <row r="541" spans="2:11" ht="24">
      <c r="B541" s="6">
        <v>42866</v>
      </c>
      <c r="C541" s="12">
        <v>1500140011</v>
      </c>
      <c r="D541" s="9" t="s">
        <v>103</v>
      </c>
      <c r="E541" s="15" t="s">
        <v>257</v>
      </c>
      <c r="F541" s="55">
        <v>2217</v>
      </c>
      <c r="G541" s="28">
        <v>400</v>
      </c>
      <c r="H541" s="6">
        <v>42866</v>
      </c>
      <c r="I541" s="195">
        <f t="shared" si="61"/>
        <v>0</v>
      </c>
      <c r="J541" s="195">
        <f t="shared" si="62"/>
        <v>400</v>
      </c>
      <c r="K541" s="196" t="str">
        <f t="shared" si="63"/>
        <v>ATRASADO</v>
      </c>
    </row>
    <row r="542" spans="2:11" ht="24">
      <c r="B542" s="6">
        <v>42926</v>
      </c>
      <c r="C542" s="12">
        <v>1500142442</v>
      </c>
      <c r="D542" s="9" t="s">
        <v>103</v>
      </c>
      <c r="E542" s="15" t="s">
        <v>257</v>
      </c>
      <c r="F542" s="55">
        <v>2217</v>
      </c>
      <c r="G542" s="28">
        <v>404</v>
      </c>
      <c r="H542" s="6">
        <v>42926</v>
      </c>
      <c r="I542" s="195">
        <f t="shared" si="61"/>
        <v>0</v>
      </c>
      <c r="J542" s="195">
        <f t="shared" si="62"/>
        <v>404</v>
      </c>
      <c r="K542" s="196" t="str">
        <f t="shared" si="63"/>
        <v>ATRASADO</v>
      </c>
    </row>
    <row r="543" spans="2:11" ht="24">
      <c r="B543" s="6">
        <v>43048</v>
      </c>
      <c r="C543" s="12">
        <v>1500147577</v>
      </c>
      <c r="D543" s="9" t="s">
        <v>103</v>
      </c>
      <c r="E543" s="15" t="s">
        <v>257</v>
      </c>
      <c r="F543" s="55">
        <v>2217</v>
      </c>
      <c r="G543" s="28">
        <v>404</v>
      </c>
      <c r="H543" s="6">
        <v>43048</v>
      </c>
      <c r="I543" s="195">
        <f t="shared" si="61"/>
        <v>0</v>
      </c>
      <c r="J543" s="195">
        <f t="shared" si="62"/>
        <v>404</v>
      </c>
      <c r="K543" s="196" t="str">
        <f t="shared" si="63"/>
        <v>ATRASADO</v>
      </c>
    </row>
    <row r="544" spans="2:11" ht="24">
      <c r="B544" s="6">
        <v>43040</v>
      </c>
      <c r="C544" s="12">
        <v>1500146339</v>
      </c>
      <c r="D544" s="9" t="s">
        <v>103</v>
      </c>
      <c r="E544" s="15" t="s">
        <v>257</v>
      </c>
      <c r="F544" s="55">
        <v>2217</v>
      </c>
      <c r="G544" s="28">
        <v>720</v>
      </c>
      <c r="H544" s="6">
        <v>43040</v>
      </c>
      <c r="I544" s="195">
        <f t="shared" si="61"/>
        <v>0</v>
      </c>
      <c r="J544" s="195">
        <f t="shared" si="62"/>
        <v>720</v>
      </c>
      <c r="K544" s="196" t="str">
        <f t="shared" si="63"/>
        <v>ATRASADO</v>
      </c>
    </row>
    <row r="545" spans="2:11" ht="24">
      <c r="B545" s="6">
        <v>43040</v>
      </c>
      <c r="C545" s="12">
        <v>1500146406</v>
      </c>
      <c r="D545" s="9" t="s">
        <v>103</v>
      </c>
      <c r="E545" s="15" t="s">
        <v>257</v>
      </c>
      <c r="F545" s="55">
        <v>2217</v>
      </c>
      <c r="G545" s="28">
        <v>12840</v>
      </c>
      <c r="H545" s="6">
        <v>43040</v>
      </c>
      <c r="I545" s="195">
        <f t="shared" si="61"/>
        <v>0</v>
      </c>
      <c r="J545" s="195">
        <f t="shared" si="62"/>
        <v>12840</v>
      </c>
      <c r="K545" s="196" t="str">
        <f t="shared" si="63"/>
        <v>ATRASADO</v>
      </c>
    </row>
    <row r="546" spans="2:11" ht="24">
      <c r="B546" s="6">
        <v>43040</v>
      </c>
      <c r="C546" s="12">
        <v>1500146408</v>
      </c>
      <c r="D546" s="9" t="s">
        <v>103</v>
      </c>
      <c r="E546" s="15" t="s">
        <v>257</v>
      </c>
      <c r="F546" s="55">
        <v>2217</v>
      </c>
      <c r="G546" s="28">
        <v>288</v>
      </c>
      <c r="H546" s="6">
        <v>43040</v>
      </c>
      <c r="I546" s="195">
        <f t="shared" si="61"/>
        <v>0</v>
      </c>
      <c r="J546" s="195">
        <f t="shared" si="62"/>
        <v>288</v>
      </c>
      <c r="K546" s="196" t="str">
        <f t="shared" si="63"/>
        <v>ATRASADO</v>
      </c>
    </row>
    <row r="547" spans="2:11" ht="24">
      <c r="B547" s="6">
        <v>43040</v>
      </c>
      <c r="C547" s="12">
        <v>1500146447</v>
      </c>
      <c r="D547" s="9" t="s">
        <v>103</v>
      </c>
      <c r="E547" s="15" t="s">
        <v>257</v>
      </c>
      <c r="F547" s="55">
        <v>2217</v>
      </c>
      <c r="G547" s="28">
        <v>1850</v>
      </c>
      <c r="H547" s="6">
        <v>43040</v>
      </c>
      <c r="I547" s="195">
        <f t="shared" si="61"/>
        <v>0</v>
      </c>
      <c r="J547" s="195">
        <f t="shared" si="62"/>
        <v>1850</v>
      </c>
      <c r="K547" s="196" t="str">
        <f t="shared" si="63"/>
        <v>ATRASADO</v>
      </c>
    </row>
    <row r="548" spans="2:11" ht="24">
      <c r="B548" s="6">
        <v>43040</v>
      </c>
      <c r="C548" s="12">
        <v>1500146558</v>
      </c>
      <c r="D548" s="9" t="s">
        <v>103</v>
      </c>
      <c r="E548" s="15" t="s">
        <v>257</v>
      </c>
      <c r="F548" s="55">
        <v>2217</v>
      </c>
      <c r="G548" s="28">
        <v>367</v>
      </c>
      <c r="H548" s="6">
        <v>43040</v>
      </c>
      <c r="I548" s="195">
        <f t="shared" si="61"/>
        <v>0</v>
      </c>
      <c r="J548" s="195">
        <f t="shared" si="62"/>
        <v>367</v>
      </c>
      <c r="K548" s="196" t="str">
        <f t="shared" si="63"/>
        <v>ATRASADO</v>
      </c>
    </row>
    <row r="549" spans="2:11" ht="24">
      <c r="B549" s="6">
        <v>43070</v>
      </c>
      <c r="C549" s="12">
        <v>15001427723</v>
      </c>
      <c r="D549" s="9" t="s">
        <v>103</v>
      </c>
      <c r="E549" s="15" t="s">
        <v>257</v>
      </c>
      <c r="F549" s="55">
        <v>2217</v>
      </c>
      <c r="G549" s="28">
        <v>720</v>
      </c>
      <c r="H549" s="6">
        <v>43070</v>
      </c>
      <c r="I549" s="195">
        <f t="shared" si="61"/>
        <v>0</v>
      </c>
      <c r="J549" s="195">
        <f t="shared" si="62"/>
        <v>720</v>
      </c>
      <c r="K549" s="196" t="str">
        <f t="shared" si="63"/>
        <v>ATRASADO</v>
      </c>
    </row>
    <row r="550" spans="2:11" ht="24">
      <c r="B550" s="6">
        <v>43070</v>
      </c>
      <c r="C550" s="12">
        <v>1500147756</v>
      </c>
      <c r="D550" s="9" t="s">
        <v>103</v>
      </c>
      <c r="E550" s="15" t="s">
        <v>257</v>
      </c>
      <c r="F550" s="55">
        <v>2217</v>
      </c>
      <c r="G550" s="28">
        <v>12840</v>
      </c>
      <c r="H550" s="6">
        <v>43070</v>
      </c>
      <c r="I550" s="195">
        <f t="shared" si="61"/>
        <v>0</v>
      </c>
      <c r="J550" s="195">
        <f t="shared" si="62"/>
        <v>12840</v>
      </c>
      <c r="K550" s="196" t="str">
        <f t="shared" si="63"/>
        <v>ATRASADO</v>
      </c>
    </row>
    <row r="551" spans="2:11" ht="24">
      <c r="B551" s="6">
        <v>43070</v>
      </c>
      <c r="C551" s="12">
        <v>1500147758</v>
      </c>
      <c r="D551" s="9" t="s">
        <v>103</v>
      </c>
      <c r="E551" s="15" t="s">
        <v>257</v>
      </c>
      <c r="F551" s="55">
        <v>2217</v>
      </c>
      <c r="G551" s="28">
        <v>288</v>
      </c>
      <c r="H551" s="6">
        <v>43070</v>
      </c>
      <c r="I551" s="195">
        <f t="shared" si="61"/>
        <v>0</v>
      </c>
      <c r="J551" s="195">
        <f t="shared" si="62"/>
        <v>288</v>
      </c>
      <c r="K551" s="196" t="str">
        <f t="shared" si="63"/>
        <v>ATRASADO</v>
      </c>
    </row>
    <row r="552" spans="2:11" ht="24">
      <c r="B552" s="6">
        <v>43070</v>
      </c>
      <c r="C552" s="12">
        <v>1500147797</v>
      </c>
      <c r="D552" s="9" t="s">
        <v>103</v>
      </c>
      <c r="E552" s="15" t="s">
        <v>257</v>
      </c>
      <c r="F552" s="55">
        <v>2217</v>
      </c>
      <c r="G552" s="28">
        <v>1850</v>
      </c>
      <c r="H552" s="6">
        <v>43070</v>
      </c>
      <c r="I552" s="195">
        <f t="shared" si="61"/>
        <v>0</v>
      </c>
      <c r="J552" s="195">
        <f t="shared" si="62"/>
        <v>1850</v>
      </c>
      <c r="K552" s="196" t="str">
        <f t="shared" si="63"/>
        <v>ATRASADO</v>
      </c>
    </row>
    <row r="553" spans="2:11" s="62" customFormat="1" ht="24">
      <c r="B553" s="6">
        <v>43070</v>
      </c>
      <c r="C553" s="12">
        <v>1500147841</v>
      </c>
      <c r="D553" s="9" t="s">
        <v>103</v>
      </c>
      <c r="E553" s="15" t="s">
        <v>257</v>
      </c>
      <c r="F553" s="55">
        <v>2217</v>
      </c>
      <c r="G553" s="28">
        <v>371</v>
      </c>
      <c r="H553" s="6">
        <v>43070</v>
      </c>
      <c r="I553" s="195">
        <f t="shared" si="61"/>
        <v>0</v>
      </c>
      <c r="J553" s="195">
        <f t="shared" si="62"/>
        <v>371</v>
      </c>
      <c r="K553" s="196" t="str">
        <f t="shared" si="63"/>
        <v>ATRASADO</v>
      </c>
    </row>
    <row r="554" spans="2:11" ht="24">
      <c r="B554" s="6">
        <v>43074</v>
      </c>
      <c r="C554" s="12">
        <v>1500148821</v>
      </c>
      <c r="D554" s="9" t="s">
        <v>103</v>
      </c>
      <c r="E554" s="15" t="s">
        <v>257</v>
      </c>
      <c r="F554" s="55">
        <v>2217</v>
      </c>
      <c r="G554" s="28">
        <v>720</v>
      </c>
      <c r="H554" s="6">
        <v>43074</v>
      </c>
      <c r="I554" s="195">
        <f t="shared" si="61"/>
        <v>0</v>
      </c>
      <c r="J554" s="195">
        <f t="shared" si="62"/>
        <v>720</v>
      </c>
      <c r="K554" s="196" t="str">
        <f t="shared" si="63"/>
        <v>ATRASADO</v>
      </c>
    </row>
    <row r="555" spans="2:11" ht="24">
      <c r="B555" s="6">
        <v>43075</v>
      </c>
      <c r="C555" s="12">
        <v>1500148880</v>
      </c>
      <c r="D555" s="9" t="s">
        <v>103</v>
      </c>
      <c r="E555" s="15" t="s">
        <v>257</v>
      </c>
      <c r="F555" s="55">
        <v>2217</v>
      </c>
      <c r="G555" s="28">
        <v>12840</v>
      </c>
      <c r="H555" s="6">
        <v>43075</v>
      </c>
      <c r="I555" s="195">
        <f t="shared" si="61"/>
        <v>0</v>
      </c>
      <c r="J555" s="195">
        <f t="shared" si="62"/>
        <v>12840</v>
      </c>
      <c r="K555" s="196" t="str">
        <f t="shared" si="63"/>
        <v>ATRASADO</v>
      </c>
    </row>
    <row r="556" spans="2:11" ht="24">
      <c r="B556" s="6">
        <v>43075</v>
      </c>
      <c r="C556" s="12">
        <v>1500148882</v>
      </c>
      <c r="D556" s="9" t="s">
        <v>103</v>
      </c>
      <c r="E556" s="15" t="s">
        <v>257</v>
      </c>
      <c r="F556" s="55">
        <v>2217</v>
      </c>
      <c r="G556" s="28">
        <v>288</v>
      </c>
      <c r="H556" s="6">
        <v>43075</v>
      </c>
      <c r="I556" s="195">
        <f t="shared" si="61"/>
        <v>0</v>
      </c>
      <c r="J556" s="195">
        <f t="shared" si="62"/>
        <v>288</v>
      </c>
      <c r="K556" s="196" t="str">
        <f t="shared" si="63"/>
        <v>ATRASADO</v>
      </c>
    </row>
    <row r="557" spans="2:11" ht="24">
      <c r="B557" s="6">
        <v>43075</v>
      </c>
      <c r="C557" s="12">
        <v>1500148921</v>
      </c>
      <c r="D557" s="9" t="s">
        <v>103</v>
      </c>
      <c r="E557" s="15" t="s">
        <v>257</v>
      </c>
      <c r="F557" s="55">
        <v>2217</v>
      </c>
      <c r="G557" s="28">
        <v>1850</v>
      </c>
      <c r="H557" s="6">
        <v>43075</v>
      </c>
      <c r="I557" s="195">
        <f t="shared" si="61"/>
        <v>0</v>
      </c>
      <c r="J557" s="195">
        <f t="shared" si="62"/>
        <v>1850</v>
      </c>
      <c r="K557" s="196" t="str">
        <f t="shared" si="63"/>
        <v>ATRASADO</v>
      </c>
    </row>
    <row r="558" spans="2:11" ht="24">
      <c r="B558" s="6">
        <v>43080</v>
      </c>
      <c r="C558" s="12">
        <v>1500148999</v>
      </c>
      <c r="D558" s="9" t="s">
        <v>103</v>
      </c>
      <c r="E558" s="15" t="s">
        <v>257</v>
      </c>
      <c r="F558" s="55">
        <v>2217</v>
      </c>
      <c r="G558" s="28">
        <v>371</v>
      </c>
      <c r="H558" s="6">
        <v>43080</v>
      </c>
      <c r="I558" s="195">
        <f t="shared" si="61"/>
        <v>0</v>
      </c>
      <c r="J558" s="195">
        <f t="shared" si="62"/>
        <v>371</v>
      </c>
      <c r="K558" s="196" t="str">
        <f t="shared" si="63"/>
        <v>ATRASADO</v>
      </c>
    </row>
    <row r="559" spans="2:11" ht="24">
      <c r="B559" s="6">
        <v>43100</v>
      </c>
      <c r="C559" s="12">
        <v>1500149019</v>
      </c>
      <c r="D559" s="9" t="s">
        <v>103</v>
      </c>
      <c r="E559" s="15" t="s">
        <v>257</v>
      </c>
      <c r="F559" s="55">
        <v>2217</v>
      </c>
      <c r="G559" s="28">
        <v>406</v>
      </c>
      <c r="H559" s="6">
        <v>43100</v>
      </c>
      <c r="I559" s="195">
        <f t="shared" si="61"/>
        <v>0</v>
      </c>
      <c r="J559" s="195">
        <f t="shared" si="62"/>
        <v>406</v>
      </c>
      <c r="K559" s="196" t="str">
        <f t="shared" si="63"/>
        <v>ATRASADO</v>
      </c>
    </row>
    <row r="560" spans="2:11" ht="24">
      <c r="B560" s="6">
        <v>43109</v>
      </c>
      <c r="C560" s="12">
        <v>1500150157</v>
      </c>
      <c r="D560" s="9" t="s">
        <v>103</v>
      </c>
      <c r="E560" s="15" t="s">
        <v>257</v>
      </c>
      <c r="F560" s="55">
        <v>2217</v>
      </c>
      <c r="G560" s="28">
        <v>720</v>
      </c>
      <c r="H560" s="6">
        <v>43109</v>
      </c>
      <c r="I560" s="195">
        <f t="shared" si="61"/>
        <v>0</v>
      </c>
      <c r="J560" s="195">
        <f t="shared" si="62"/>
        <v>720</v>
      </c>
      <c r="K560" s="196" t="str">
        <f t="shared" si="63"/>
        <v>ATRASADO</v>
      </c>
    </row>
    <row r="561" spans="2:11" ht="24">
      <c r="B561" s="6">
        <v>43109</v>
      </c>
      <c r="C561" s="12">
        <v>1500150192</v>
      </c>
      <c r="D561" s="9" t="s">
        <v>103</v>
      </c>
      <c r="E561" s="15" t="s">
        <v>257</v>
      </c>
      <c r="F561" s="55">
        <v>2217</v>
      </c>
      <c r="G561" s="28">
        <v>288</v>
      </c>
      <c r="H561" s="6">
        <v>43109</v>
      </c>
      <c r="I561" s="195">
        <f t="shared" si="61"/>
        <v>0</v>
      </c>
      <c r="J561" s="195">
        <f t="shared" si="62"/>
        <v>288</v>
      </c>
      <c r="K561" s="196" t="str">
        <f t="shared" si="63"/>
        <v>ATRASADO</v>
      </c>
    </row>
    <row r="562" spans="2:11" ht="24">
      <c r="B562" s="6">
        <v>43109</v>
      </c>
      <c r="C562" s="12">
        <v>1500150190</v>
      </c>
      <c r="D562" s="9" t="s">
        <v>103</v>
      </c>
      <c r="E562" s="15" t="s">
        <v>257</v>
      </c>
      <c r="F562" s="55">
        <v>2217</v>
      </c>
      <c r="G562" s="28">
        <v>12840</v>
      </c>
      <c r="H562" s="6">
        <v>43109</v>
      </c>
      <c r="I562" s="195">
        <f t="shared" si="61"/>
        <v>0</v>
      </c>
      <c r="J562" s="195">
        <f t="shared" si="62"/>
        <v>12840</v>
      </c>
      <c r="K562" s="196" t="str">
        <f t="shared" si="63"/>
        <v>ATRASADO</v>
      </c>
    </row>
    <row r="563" spans="2:11" ht="24">
      <c r="B563" s="6">
        <v>43109</v>
      </c>
      <c r="C563" s="12">
        <v>1500150243</v>
      </c>
      <c r="D563" s="9" t="s">
        <v>103</v>
      </c>
      <c r="E563" s="15" t="s">
        <v>257</v>
      </c>
      <c r="F563" s="55">
        <v>2217</v>
      </c>
      <c r="G563" s="28">
        <v>1850</v>
      </c>
      <c r="H563" s="6">
        <v>43109</v>
      </c>
      <c r="I563" s="195">
        <f t="shared" si="61"/>
        <v>0</v>
      </c>
      <c r="J563" s="195">
        <f t="shared" si="62"/>
        <v>1850</v>
      </c>
      <c r="K563" s="196" t="str">
        <f t="shared" si="63"/>
        <v>ATRASADO</v>
      </c>
    </row>
    <row r="564" spans="2:11" ht="24">
      <c r="B564" s="6">
        <v>43109</v>
      </c>
      <c r="C564" s="12">
        <v>1500150287</v>
      </c>
      <c r="D564" s="9" t="s">
        <v>103</v>
      </c>
      <c r="E564" s="15" t="s">
        <v>257</v>
      </c>
      <c r="F564" s="55">
        <v>2217</v>
      </c>
      <c r="G564" s="28">
        <v>355</v>
      </c>
      <c r="H564" s="6">
        <v>43109</v>
      </c>
      <c r="I564" s="195">
        <f t="shared" si="61"/>
        <v>0</v>
      </c>
      <c r="J564" s="195">
        <f t="shared" si="62"/>
        <v>355</v>
      </c>
      <c r="K564" s="196" t="str">
        <f t="shared" si="63"/>
        <v>ATRASADO</v>
      </c>
    </row>
    <row r="565" spans="2:11" ht="24">
      <c r="B565" s="6">
        <v>43138</v>
      </c>
      <c r="C565" s="13">
        <v>1500151429</v>
      </c>
      <c r="D565" s="9" t="s">
        <v>103</v>
      </c>
      <c r="E565" s="15" t="s">
        <v>257</v>
      </c>
      <c r="F565" s="55">
        <v>2217</v>
      </c>
      <c r="G565" s="28">
        <v>720</v>
      </c>
      <c r="H565" s="6">
        <v>43138</v>
      </c>
      <c r="I565" s="195">
        <f t="shared" si="61"/>
        <v>0</v>
      </c>
      <c r="J565" s="195">
        <f t="shared" si="62"/>
        <v>720</v>
      </c>
      <c r="K565" s="196" t="str">
        <f t="shared" si="63"/>
        <v>ATRASADO</v>
      </c>
    </row>
    <row r="566" spans="2:11" ht="24">
      <c r="B566" s="6">
        <v>43138</v>
      </c>
      <c r="C566" s="13">
        <v>1500151476</v>
      </c>
      <c r="D566" s="9" t="s">
        <v>103</v>
      </c>
      <c r="E566" s="15" t="s">
        <v>257</v>
      </c>
      <c r="F566" s="55">
        <v>2217</v>
      </c>
      <c r="G566" s="28">
        <v>1850</v>
      </c>
      <c r="H566" s="6">
        <v>43138</v>
      </c>
      <c r="I566" s="195">
        <f t="shared" si="61"/>
        <v>0</v>
      </c>
      <c r="J566" s="195">
        <f t="shared" si="62"/>
        <v>1850</v>
      </c>
      <c r="K566" s="196" t="str">
        <f t="shared" si="63"/>
        <v>ATRASADO</v>
      </c>
    </row>
    <row r="567" spans="2:11" ht="24">
      <c r="B567" s="6">
        <v>43140</v>
      </c>
      <c r="C567" s="13">
        <v>1500151578</v>
      </c>
      <c r="D567" s="9" t="s">
        <v>103</v>
      </c>
      <c r="E567" s="15" t="s">
        <v>257</v>
      </c>
      <c r="F567" s="55">
        <v>2217</v>
      </c>
      <c r="G567" s="28">
        <v>347</v>
      </c>
      <c r="H567" s="6">
        <v>43140</v>
      </c>
      <c r="I567" s="195">
        <f t="shared" si="61"/>
        <v>0</v>
      </c>
      <c r="J567" s="195">
        <f t="shared" si="62"/>
        <v>347</v>
      </c>
      <c r="K567" s="196" t="str">
        <f t="shared" si="63"/>
        <v>ATRASADO</v>
      </c>
    </row>
    <row r="568" spans="2:11" ht="24">
      <c r="B568" s="6">
        <v>43143</v>
      </c>
      <c r="C568" s="13">
        <v>1500151645</v>
      </c>
      <c r="D568" s="9" t="s">
        <v>103</v>
      </c>
      <c r="E568" s="15" t="s">
        <v>257</v>
      </c>
      <c r="F568" s="55">
        <v>2217</v>
      </c>
      <c r="G568" s="28">
        <v>12840</v>
      </c>
      <c r="H568" s="6">
        <v>43143</v>
      </c>
      <c r="I568" s="195">
        <f t="shared" si="61"/>
        <v>0</v>
      </c>
      <c r="J568" s="195">
        <f t="shared" si="62"/>
        <v>12840</v>
      </c>
      <c r="K568" s="196" t="str">
        <f t="shared" si="63"/>
        <v>ATRASADO</v>
      </c>
    </row>
    <row r="569" spans="2:11" ht="24">
      <c r="B569" s="6">
        <v>43143</v>
      </c>
      <c r="C569" s="13">
        <v>1500151647</v>
      </c>
      <c r="D569" s="9" t="s">
        <v>103</v>
      </c>
      <c r="E569" s="15" t="s">
        <v>257</v>
      </c>
      <c r="F569" s="55">
        <v>2217</v>
      </c>
      <c r="G569" s="28">
        <v>288</v>
      </c>
      <c r="H569" s="6">
        <v>43143</v>
      </c>
      <c r="I569" s="195">
        <f t="shared" si="61"/>
        <v>0</v>
      </c>
      <c r="J569" s="195">
        <f t="shared" si="62"/>
        <v>288</v>
      </c>
      <c r="K569" s="196" t="str">
        <f t="shared" si="63"/>
        <v>ATRASADO</v>
      </c>
    </row>
    <row r="570" spans="2:11" ht="24">
      <c r="B570" s="6">
        <v>43171</v>
      </c>
      <c r="C570" s="13">
        <v>1500152783</v>
      </c>
      <c r="D570" s="9" t="s">
        <v>103</v>
      </c>
      <c r="E570" s="15" t="s">
        <v>257</v>
      </c>
      <c r="F570" s="55">
        <v>2217</v>
      </c>
      <c r="G570" s="28">
        <v>288</v>
      </c>
      <c r="H570" s="6">
        <v>43171</v>
      </c>
      <c r="I570" s="195">
        <f t="shared" si="61"/>
        <v>0</v>
      </c>
      <c r="J570" s="195">
        <f t="shared" si="62"/>
        <v>288</v>
      </c>
      <c r="K570" s="196" t="str">
        <f t="shared" si="63"/>
        <v>ATRASADO</v>
      </c>
    </row>
    <row r="571" spans="2:11" ht="24">
      <c r="B571" s="6">
        <v>43167</v>
      </c>
      <c r="C571" s="13">
        <v>1500152694</v>
      </c>
      <c r="D571" s="9" t="s">
        <v>103</v>
      </c>
      <c r="E571" s="15" t="s">
        <v>257</v>
      </c>
      <c r="F571" s="55">
        <v>2217</v>
      </c>
      <c r="G571" s="28">
        <v>720</v>
      </c>
      <c r="H571" s="6">
        <v>43167</v>
      </c>
      <c r="I571" s="195">
        <f t="shared" si="61"/>
        <v>0</v>
      </c>
      <c r="J571" s="195">
        <f t="shared" si="62"/>
        <v>720</v>
      </c>
      <c r="K571" s="196" t="str">
        <f t="shared" si="63"/>
        <v>ATRASADO</v>
      </c>
    </row>
    <row r="572" spans="2:11" ht="24">
      <c r="B572" s="6">
        <v>43171</v>
      </c>
      <c r="C572" s="13">
        <v>1500152825</v>
      </c>
      <c r="D572" s="9" t="s">
        <v>103</v>
      </c>
      <c r="E572" s="15" t="s">
        <v>257</v>
      </c>
      <c r="F572" s="55">
        <v>2217</v>
      </c>
      <c r="G572" s="28">
        <v>1850</v>
      </c>
      <c r="H572" s="6">
        <v>43171</v>
      </c>
      <c r="I572" s="195">
        <f t="shared" si="61"/>
        <v>0</v>
      </c>
      <c r="J572" s="195">
        <f t="shared" si="62"/>
        <v>1850</v>
      </c>
      <c r="K572" s="196" t="str">
        <f t="shared" si="63"/>
        <v>ATRASADO</v>
      </c>
    </row>
    <row r="573" spans="2:11" ht="24">
      <c r="B573" s="6">
        <v>43171</v>
      </c>
      <c r="C573" s="13">
        <v>1500122780</v>
      </c>
      <c r="D573" s="9" t="s">
        <v>103</v>
      </c>
      <c r="E573" s="15" t="s">
        <v>257</v>
      </c>
      <c r="F573" s="55">
        <v>2217</v>
      </c>
      <c r="G573" s="28">
        <v>12840</v>
      </c>
      <c r="H573" s="6">
        <v>43171</v>
      </c>
      <c r="I573" s="195">
        <f t="shared" si="61"/>
        <v>0</v>
      </c>
      <c r="J573" s="195">
        <f t="shared" si="62"/>
        <v>12840</v>
      </c>
      <c r="K573" s="196" t="str">
        <f t="shared" si="63"/>
        <v>ATRASADO</v>
      </c>
    </row>
    <row r="574" spans="2:11" ht="24">
      <c r="B574" s="6">
        <v>43171</v>
      </c>
      <c r="C574" s="13">
        <v>1500152889</v>
      </c>
      <c r="D574" s="9" t="s">
        <v>103</v>
      </c>
      <c r="E574" s="15" t="s">
        <v>257</v>
      </c>
      <c r="F574" s="55">
        <v>2217</v>
      </c>
      <c r="G574" s="28">
        <v>388</v>
      </c>
      <c r="H574" s="6">
        <v>43171</v>
      </c>
      <c r="I574" s="195">
        <f t="shared" si="61"/>
        <v>0</v>
      </c>
      <c r="J574" s="195">
        <f t="shared" si="62"/>
        <v>388</v>
      </c>
      <c r="K574" s="196" t="str">
        <f t="shared" si="63"/>
        <v>ATRASADO</v>
      </c>
    </row>
    <row r="575" spans="2:11" ht="24">
      <c r="B575" s="6">
        <v>43200</v>
      </c>
      <c r="C575" s="13">
        <v>1500153997</v>
      </c>
      <c r="D575" s="9" t="s">
        <v>103</v>
      </c>
      <c r="E575" s="15" t="s">
        <v>257</v>
      </c>
      <c r="F575" s="55">
        <v>2217</v>
      </c>
      <c r="G575" s="28">
        <v>720</v>
      </c>
      <c r="H575" s="6">
        <v>43200</v>
      </c>
      <c r="I575" s="195">
        <f t="shared" si="61"/>
        <v>0</v>
      </c>
      <c r="J575" s="195">
        <f t="shared" si="62"/>
        <v>720</v>
      </c>
      <c r="K575" s="196" t="str">
        <f t="shared" si="63"/>
        <v>ATRASADO</v>
      </c>
    </row>
    <row r="576" spans="2:11" ht="24">
      <c r="B576" s="6">
        <v>43200</v>
      </c>
      <c r="C576" s="13">
        <v>1500154031</v>
      </c>
      <c r="D576" s="9" t="s">
        <v>103</v>
      </c>
      <c r="E576" s="15" t="s">
        <v>257</v>
      </c>
      <c r="F576" s="55">
        <v>2217</v>
      </c>
      <c r="G576" s="28">
        <v>12840</v>
      </c>
      <c r="H576" s="6">
        <v>43200</v>
      </c>
      <c r="I576" s="195">
        <f t="shared" si="61"/>
        <v>0</v>
      </c>
      <c r="J576" s="195">
        <f t="shared" si="62"/>
        <v>12840</v>
      </c>
      <c r="K576" s="196" t="str">
        <f t="shared" si="63"/>
        <v>ATRASADO</v>
      </c>
    </row>
    <row r="577" spans="2:11" s="61" customFormat="1" ht="24">
      <c r="B577" s="6">
        <v>43200</v>
      </c>
      <c r="C577" s="13">
        <v>1500154034</v>
      </c>
      <c r="D577" s="9" t="s">
        <v>103</v>
      </c>
      <c r="E577" s="15" t="s">
        <v>257</v>
      </c>
      <c r="F577" s="55">
        <v>2217</v>
      </c>
      <c r="G577" s="28">
        <v>288</v>
      </c>
      <c r="H577" s="6">
        <v>43200</v>
      </c>
      <c r="I577" s="195">
        <f t="shared" si="61"/>
        <v>0</v>
      </c>
      <c r="J577" s="195">
        <f t="shared" si="62"/>
        <v>288</v>
      </c>
      <c r="K577" s="196" t="str">
        <f t="shared" si="63"/>
        <v>ATRASADO</v>
      </c>
    </row>
    <row r="578" spans="2:11" s="69" customFormat="1" ht="24">
      <c r="B578" s="6">
        <v>43202</v>
      </c>
      <c r="C578" s="13">
        <v>1500154075</v>
      </c>
      <c r="D578" s="9" t="s">
        <v>103</v>
      </c>
      <c r="E578" s="15" t="s">
        <v>257</v>
      </c>
      <c r="F578" s="55">
        <v>2217</v>
      </c>
      <c r="G578" s="28">
        <v>1850</v>
      </c>
      <c r="H578" s="6">
        <v>43202</v>
      </c>
      <c r="I578" s="195">
        <f t="shared" si="61"/>
        <v>0</v>
      </c>
      <c r="J578" s="195">
        <f t="shared" si="62"/>
        <v>1850</v>
      </c>
      <c r="K578" s="196" t="str">
        <f t="shared" si="63"/>
        <v>ATRASADO</v>
      </c>
    </row>
    <row r="579" spans="2:11" s="69" customFormat="1" ht="24">
      <c r="B579" s="6">
        <v>43202</v>
      </c>
      <c r="C579" s="13">
        <v>1500154166</v>
      </c>
      <c r="D579" s="9" t="s">
        <v>103</v>
      </c>
      <c r="E579" s="15" t="s">
        <v>257</v>
      </c>
      <c r="F579" s="55">
        <v>2217</v>
      </c>
      <c r="G579" s="28">
        <v>239</v>
      </c>
      <c r="H579" s="6">
        <v>43202</v>
      </c>
      <c r="I579" s="195">
        <f t="shared" si="61"/>
        <v>0</v>
      </c>
      <c r="J579" s="195">
        <f t="shared" si="62"/>
        <v>239</v>
      </c>
      <c r="K579" s="196" t="str">
        <f t="shared" si="63"/>
        <v>ATRASADO</v>
      </c>
    </row>
    <row r="580" spans="2:11" s="69" customFormat="1" ht="24">
      <c r="B580" s="6">
        <v>43202</v>
      </c>
      <c r="C580" s="13">
        <v>1500154186</v>
      </c>
      <c r="D580" s="9" t="s">
        <v>103</v>
      </c>
      <c r="E580" s="15" t="s">
        <v>257</v>
      </c>
      <c r="F580" s="55">
        <v>2217</v>
      </c>
      <c r="G580" s="28">
        <v>390</v>
      </c>
      <c r="H580" s="6">
        <v>43202</v>
      </c>
      <c r="I580" s="195">
        <f t="shared" si="61"/>
        <v>0</v>
      </c>
      <c r="J580" s="195">
        <f t="shared" si="62"/>
        <v>390</v>
      </c>
      <c r="K580" s="196" t="str">
        <f t="shared" si="63"/>
        <v>ATRASADO</v>
      </c>
    </row>
    <row r="581" spans="2:11" s="69" customFormat="1" ht="24">
      <c r="B581" s="6">
        <v>43171</v>
      </c>
      <c r="C581" s="13">
        <v>1500152869</v>
      </c>
      <c r="D581" s="9" t="s">
        <v>103</v>
      </c>
      <c r="E581" s="15" t="s">
        <v>257</v>
      </c>
      <c r="F581" s="55">
        <v>2217</v>
      </c>
      <c r="G581" s="28">
        <v>235</v>
      </c>
      <c r="H581" s="6">
        <v>43171</v>
      </c>
      <c r="I581" s="195">
        <f t="shared" si="61"/>
        <v>0</v>
      </c>
      <c r="J581" s="195">
        <f t="shared" si="62"/>
        <v>235</v>
      </c>
      <c r="K581" s="196" t="str">
        <f t="shared" si="63"/>
        <v>ATRASADO</v>
      </c>
    </row>
    <row r="582" spans="2:11" s="69" customFormat="1" ht="24">
      <c r="B582" s="6">
        <v>43298</v>
      </c>
      <c r="C582" s="13" t="s">
        <v>562</v>
      </c>
      <c r="D582" s="9" t="s">
        <v>103</v>
      </c>
      <c r="E582" s="15" t="s">
        <v>257</v>
      </c>
      <c r="F582" s="55">
        <v>2217</v>
      </c>
      <c r="G582" s="28">
        <v>720</v>
      </c>
      <c r="H582" s="6">
        <v>43298</v>
      </c>
      <c r="I582" s="195">
        <f t="shared" si="61"/>
        <v>0</v>
      </c>
      <c r="J582" s="195">
        <f t="shared" si="62"/>
        <v>720</v>
      </c>
      <c r="K582" s="196" t="str">
        <f t="shared" si="63"/>
        <v>ATRASADO</v>
      </c>
    </row>
    <row r="583" spans="2:11" s="64" customFormat="1" ht="24">
      <c r="B583" s="6">
        <v>43294</v>
      </c>
      <c r="C583" s="13" t="s">
        <v>563</v>
      </c>
      <c r="D583" s="9" t="s">
        <v>103</v>
      </c>
      <c r="E583" s="15" t="s">
        <v>257</v>
      </c>
      <c r="F583" s="55">
        <v>2217</v>
      </c>
      <c r="G583" s="28">
        <v>288</v>
      </c>
      <c r="H583" s="6">
        <v>43294</v>
      </c>
      <c r="I583" s="195">
        <f t="shared" si="61"/>
        <v>0</v>
      </c>
      <c r="J583" s="195">
        <f t="shared" si="62"/>
        <v>288</v>
      </c>
      <c r="K583" s="196" t="str">
        <f t="shared" si="63"/>
        <v>ATRASADO</v>
      </c>
    </row>
    <row r="584" spans="2:11" s="77" customFormat="1" ht="24">
      <c r="B584" s="6">
        <v>43294</v>
      </c>
      <c r="C584" s="13" t="s">
        <v>564</v>
      </c>
      <c r="D584" s="9" t="s">
        <v>103</v>
      </c>
      <c r="E584" s="15" t="s">
        <v>257</v>
      </c>
      <c r="F584" s="55">
        <v>2217</v>
      </c>
      <c r="G584" s="28">
        <v>12840</v>
      </c>
      <c r="H584" s="6">
        <v>43294</v>
      </c>
      <c r="I584" s="195">
        <f t="shared" si="61"/>
        <v>0</v>
      </c>
      <c r="J584" s="195">
        <f t="shared" si="62"/>
        <v>12840</v>
      </c>
      <c r="K584" s="196" t="str">
        <f t="shared" si="63"/>
        <v>ATRASADO</v>
      </c>
    </row>
    <row r="585" spans="2:11" s="77" customFormat="1" ht="24">
      <c r="B585" s="6">
        <v>43294</v>
      </c>
      <c r="C585" s="13" t="s">
        <v>565</v>
      </c>
      <c r="D585" s="9" t="s">
        <v>103</v>
      </c>
      <c r="E585" s="15" t="s">
        <v>257</v>
      </c>
      <c r="F585" s="55">
        <v>2217</v>
      </c>
      <c r="G585" s="28">
        <v>120</v>
      </c>
      <c r="H585" s="6">
        <v>43294</v>
      </c>
      <c r="I585" s="195">
        <f t="shared" si="61"/>
        <v>0</v>
      </c>
      <c r="J585" s="195">
        <f t="shared" si="62"/>
        <v>120</v>
      </c>
      <c r="K585" s="196" t="str">
        <f t="shared" si="63"/>
        <v>ATRASADO</v>
      </c>
    </row>
    <row r="586" spans="2:11" ht="24">
      <c r="B586" s="6">
        <v>43298</v>
      </c>
      <c r="C586" s="13" t="s">
        <v>566</v>
      </c>
      <c r="D586" s="9" t="s">
        <v>103</v>
      </c>
      <c r="E586" s="15" t="s">
        <v>257</v>
      </c>
      <c r="F586" s="55">
        <v>2217</v>
      </c>
      <c r="G586" s="28">
        <v>1850</v>
      </c>
      <c r="H586" s="6">
        <v>43298</v>
      </c>
      <c r="I586" s="195">
        <f t="shared" si="61"/>
        <v>0</v>
      </c>
      <c r="J586" s="195">
        <f t="shared" si="62"/>
        <v>1850</v>
      </c>
      <c r="K586" s="196" t="str">
        <f t="shared" si="63"/>
        <v>ATRASADO</v>
      </c>
    </row>
    <row r="587" spans="2:11" ht="24">
      <c r="B587" s="6">
        <v>43299</v>
      </c>
      <c r="C587" s="13" t="s">
        <v>567</v>
      </c>
      <c r="D587" s="9" t="s">
        <v>103</v>
      </c>
      <c r="E587" s="15" t="s">
        <v>257</v>
      </c>
      <c r="F587" s="55">
        <v>2217</v>
      </c>
      <c r="G587" s="28">
        <v>187</v>
      </c>
      <c r="H587" s="6">
        <v>43299</v>
      </c>
      <c r="I587" s="195">
        <f t="shared" si="61"/>
        <v>0</v>
      </c>
      <c r="J587" s="195">
        <f t="shared" si="62"/>
        <v>187</v>
      </c>
      <c r="K587" s="196" t="str">
        <f t="shared" si="63"/>
        <v>ATRASADO</v>
      </c>
    </row>
    <row r="588" spans="2:11" ht="24">
      <c r="B588" s="6">
        <v>43326</v>
      </c>
      <c r="C588" s="13" t="s">
        <v>570</v>
      </c>
      <c r="D588" s="9" t="s">
        <v>103</v>
      </c>
      <c r="E588" s="15" t="s">
        <v>257</v>
      </c>
      <c r="F588" s="55">
        <v>2217</v>
      </c>
      <c r="G588" s="28">
        <v>187</v>
      </c>
      <c r="H588" s="6">
        <v>43326</v>
      </c>
      <c r="I588" s="195">
        <f t="shared" si="61"/>
        <v>0</v>
      </c>
      <c r="J588" s="195">
        <f t="shared" si="62"/>
        <v>187</v>
      </c>
      <c r="K588" s="196" t="str">
        <f t="shared" si="63"/>
        <v>ATRASADO</v>
      </c>
    </row>
    <row r="589" spans="2:11" ht="24">
      <c r="B589" s="6">
        <v>43322</v>
      </c>
      <c r="C589" s="13" t="s">
        <v>571</v>
      </c>
      <c r="D589" s="9" t="s">
        <v>103</v>
      </c>
      <c r="E589" s="15" t="s">
        <v>257</v>
      </c>
      <c r="F589" s="55">
        <v>2217</v>
      </c>
      <c r="G589" s="28">
        <v>120</v>
      </c>
      <c r="H589" s="6">
        <v>43322</v>
      </c>
      <c r="I589" s="195">
        <f t="shared" si="61"/>
        <v>0</v>
      </c>
      <c r="J589" s="195">
        <f t="shared" si="62"/>
        <v>120</v>
      </c>
      <c r="K589" s="196" t="str">
        <f t="shared" si="63"/>
        <v>ATRASADO</v>
      </c>
    </row>
    <row r="590" spans="2:11" ht="24">
      <c r="B590" s="6">
        <v>43326</v>
      </c>
      <c r="C590" s="13" t="s">
        <v>569</v>
      </c>
      <c r="D590" s="9" t="s">
        <v>103</v>
      </c>
      <c r="E590" s="15" t="s">
        <v>257</v>
      </c>
      <c r="F590" s="55">
        <v>2217</v>
      </c>
      <c r="G590" s="28">
        <v>12840</v>
      </c>
      <c r="H590" s="6">
        <v>43326</v>
      </c>
      <c r="I590" s="195">
        <f t="shared" si="61"/>
        <v>0</v>
      </c>
      <c r="J590" s="195">
        <f t="shared" si="62"/>
        <v>12840</v>
      </c>
      <c r="K590" s="196" t="str">
        <f t="shared" si="63"/>
        <v>ATRASADO</v>
      </c>
    </row>
    <row r="591" spans="2:11" ht="24">
      <c r="B591" s="6">
        <v>43326</v>
      </c>
      <c r="C591" s="13" t="s">
        <v>572</v>
      </c>
      <c r="D591" s="9" t="s">
        <v>103</v>
      </c>
      <c r="E591" s="15" t="s">
        <v>257</v>
      </c>
      <c r="F591" s="55">
        <v>2217</v>
      </c>
      <c r="G591" s="28">
        <v>1850</v>
      </c>
      <c r="H591" s="6">
        <v>43326</v>
      </c>
      <c r="I591" s="195">
        <f t="shared" si="61"/>
        <v>0</v>
      </c>
      <c r="J591" s="195">
        <f t="shared" si="62"/>
        <v>1850</v>
      </c>
      <c r="K591" s="196" t="str">
        <f t="shared" si="63"/>
        <v>ATRASADO</v>
      </c>
    </row>
    <row r="592" spans="2:11" ht="24">
      <c r="B592" s="6">
        <v>43322</v>
      </c>
      <c r="C592" s="13" t="s">
        <v>568</v>
      </c>
      <c r="D592" s="9" t="s">
        <v>103</v>
      </c>
      <c r="E592" s="15" t="s">
        <v>257</v>
      </c>
      <c r="F592" s="55">
        <v>2217</v>
      </c>
      <c r="G592" s="28">
        <v>720</v>
      </c>
      <c r="H592" s="6">
        <v>43322</v>
      </c>
      <c r="I592" s="195">
        <f t="shared" si="61"/>
        <v>0</v>
      </c>
      <c r="J592" s="195">
        <f t="shared" si="62"/>
        <v>720</v>
      </c>
      <c r="K592" s="196" t="str">
        <f t="shared" si="63"/>
        <v>ATRASADO</v>
      </c>
    </row>
    <row r="593" spans="2:11" ht="24">
      <c r="B593" s="6">
        <v>43326</v>
      </c>
      <c r="C593" s="13" t="s">
        <v>573</v>
      </c>
      <c r="D593" s="9" t="s">
        <v>103</v>
      </c>
      <c r="E593" s="15" t="s">
        <v>257</v>
      </c>
      <c r="F593" s="55">
        <v>2217</v>
      </c>
      <c r="G593" s="28">
        <v>288</v>
      </c>
      <c r="H593" s="6">
        <v>43326</v>
      </c>
      <c r="I593" s="195">
        <f t="shared" si="61"/>
        <v>0</v>
      </c>
      <c r="J593" s="195">
        <f t="shared" si="62"/>
        <v>288</v>
      </c>
      <c r="K593" s="196" t="str">
        <f t="shared" si="63"/>
        <v>ATRASADO</v>
      </c>
    </row>
    <row r="594" spans="2:11" ht="24">
      <c r="B594" s="6">
        <v>43354</v>
      </c>
      <c r="C594" s="13" t="s">
        <v>576</v>
      </c>
      <c r="D594" s="9" t="s">
        <v>103</v>
      </c>
      <c r="E594" s="15" t="s">
        <v>257</v>
      </c>
      <c r="F594" s="55">
        <v>2217</v>
      </c>
      <c r="G594" s="28">
        <v>720</v>
      </c>
      <c r="H594" s="6">
        <v>43354</v>
      </c>
      <c r="I594" s="195">
        <f t="shared" si="61"/>
        <v>0</v>
      </c>
      <c r="J594" s="195">
        <f t="shared" si="62"/>
        <v>720</v>
      </c>
      <c r="K594" s="196" t="str">
        <f t="shared" si="63"/>
        <v>ATRASADO</v>
      </c>
    </row>
    <row r="595" spans="2:11" ht="24">
      <c r="B595" s="6">
        <v>43356</v>
      </c>
      <c r="C595" s="13" t="s">
        <v>577</v>
      </c>
      <c r="D595" s="9" t="s">
        <v>103</v>
      </c>
      <c r="E595" s="15" t="s">
        <v>257</v>
      </c>
      <c r="F595" s="55">
        <v>2217</v>
      </c>
      <c r="G595" s="28">
        <v>120</v>
      </c>
      <c r="H595" s="6">
        <v>43356</v>
      </c>
      <c r="I595" s="195">
        <f t="shared" si="61"/>
        <v>0</v>
      </c>
      <c r="J595" s="195">
        <f t="shared" si="62"/>
        <v>120</v>
      </c>
      <c r="K595" s="196" t="str">
        <f t="shared" si="63"/>
        <v>ATRASADO</v>
      </c>
    </row>
    <row r="596" spans="2:11" ht="24">
      <c r="B596" s="6">
        <v>43356</v>
      </c>
      <c r="C596" s="13" t="s">
        <v>578</v>
      </c>
      <c r="D596" s="9" t="s">
        <v>103</v>
      </c>
      <c r="E596" s="15" t="s">
        <v>257</v>
      </c>
      <c r="F596" s="55">
        <v>2217</v>
      </c>
      <c r="G596" s="28">
        <v>1850</v>
      </c>
      <c r="H596" s="6">
        <v>43356</v>
      </c>
      <c r="I596" s="195">
        <f t="shared" si="61"/>
        <v>0</v>
      </c>
      <c r="J596" s="195">
        <f t="shared" si="62"/>
        <v>1850</v>
      </c>
      <c r="K596" s="196" t="str">
        <f t="shared" si="63"/>
        <v>ATRASADO</v>
      </c>
    </row>
    <row r="597" spans="2:11" ht="24">
      <c r="B597" s="6">
        <v>43356</v>
      </c>
      <c r="C597" s="13" t="s">
        <v>579</v>
      </c>
      <c r="D597" s="9" t="s">
        <v>103</v>
      </c>
      <c r="E597" s="15" t="s">
        <v>257</v>
      </c>
      <c r="F597" s="55">
        <v>2217</v>
      </c>
      <c r="G597" s="28">
        <v>187</v>
      </c>
      <c r="H597" s="6">
        <v>43356</v>
      </c>
      <c r="I597" s="195">
        <f t="shared" si="61"/>
        <v>0</v>
      </c>
      <c r="J597" s="195">
        <f t="shared" si="62"/>
        <v>187</v>
      </c>
      <c r="K597" s="196" t="str">
        <f t="shared" si="63"/>
        <v>ATRASADO</v>
      </c>
    </row>
    <row r="598" spans="2:11" ht="24">
      <c r="B598" s="6">
        <v>43388</v>
      </c>
      <c r="C598" s="13" t="s">
        <v>582</v>
      </c>
      <c r="D598" s="9" t="s">
        <v>103</v>
      </c>
      <c r="E598" s="15" t="s">
        <v>257</v>
      </c>
      <c r="F598" s="55">
        <v>2217</v>
      </c>
      <c r="G598" s="28">
        <v>187</v>
      </c>
      <c r="H598" s="6">
        <v>43388</v>
      </c>
      <c r="I598" s="195">
        <f t="shared" ref="I598:I637" si="64">IF(G598&gt;0,0,"")</f>
        <v>0</v>
      </c>
      <c r="J598" s="195">
        <f t="shared" ref="J598:J661" si="65">IF(I598=0,G598,"")</f>
        <v>187</v>
      </c>
      <c r="K598" s="196" t="str">
        <f t="shared" ref="K598:K661" si="66">IF(J598&gt;0,"ATRASADO","")</f>
        <v>ATRASADO</v>
      </c>
    </row>
    <row r="599" spans="2:11" ht="24">
      <c r="B599" s="6">
        <v>43388</v>
      </c>
      <c r="C599" s="13" t="s">
        <v>583</v>
      </c>
      <c r="D599" s="9" t="s">
        <v>103</v>
      </c>
      <c r="E599" s="15" t="s">
        <v>257</v>
      </c>
      <c r="F599" s="55">
        <v>2217</v>
      </c>
      <c r="G599" s="28">
        <v>120</v>
      </c>
      <c r="H599" s="6">
        <v>43388</v>
      </c>
      <c r="I599" s="195">
        <f t="shared" si="64"/>
        <v>0</v>
      </c>
      <c r="J599" s="195">
        <f t="shared" si="65"/>
        <v>120</v>
      </c>
      <c r="K599" s="196" t="str">
        <f t="shared" si="66"/>
        <v>ATRASADO</v>
      </c>
    </row>
    <row r="600" spans="2:11" ht="24">
      <c r="B600" s="6">
        <v>43389</v>
      </c>
      <c r="C600" s="13" t="s">
        <v>584</v>
      </c>
      <c r="D600" s="9" t="s">
        <v>103</v>
      </c>
      <c r="E600" s="15" t="s">
        <v>257</v>
      </c>
      <c r="F600" s="55">
        <v>2217</v>
      </c>
      <c r="G600" s="28">
        <v>1850</v>
      </c>
      <c r="H600" s="6">
        <v>43389</v>
      </c>
      <c r="I600" s="195">
        <f t="shared" si="64"/>
        <v>0</v>
      </c>
      <c r="J600" s="195">
        <f t="shared" si="65"/>
        <v>1850</v>
      </c>
      <c r="K600" s="196" t="str">
        <f t="shared" si="66"/>
        <v>ATRASADO</v>
      </c>
    </row>
    <row r="601" spans="2:11" ht="24">
      <c r="B601" s="6">
        <v>43389</v>
      </c>
      <c r="C601" s="13" t="s">
        <v>585</v>
      </c>
      <c r="D601" s="9" t="s">
        <v>103</v>
      </c>
      <c r="E601" s="15" t="s">
        <v>257</v>
      </c>
      <c r="F601" s="55">
        <v>2217</v>
      </c>
      <c r="G601" s="28">
        <v>720</v>
      </c>
      <c r="H601" s="6">
        <v>43389</v>
      </c>
      <c r="I601" s="195">
        <f t="shared" si="64"/>
        <v>0</v>
      </c>
      <c r="J601" s="195">
        <f t="shared" si="65"/>
        <v>720</v>
      </c>
      <c r="K601" s="196" t="str">
        <f t="shared" si="66"/>
        <v>ATRASADO</v>
      </c>
    </row>
    <row r="602" spans="2:11" ht="24">
      <c r="B602" s="6">
        <v>43419</v>
      </c>
      <c r="C602" s="13" t="s">
        <v>593</v>
      </c>
      <c r="D602" s="9" t="s">
        <v>103</v>
      </c>
      <c r="E602" s="15" t="s">
        <v>257</v>
      </c>
      <c r="F602" s="55">
        <v>2217</v>
      </c>
      <c r="G602" s="72">
        <v>720</v>
      </c>
      <c r="H602" s="6">
        <v>43419</v>
      </c>
      <c r="I602" s="195">
        <f t="shared" si="64"/>
        <v>0</v>
      </c>
      <c r="J602" s="195">
        <f t="shared" si="65"/>
        <v>720</v>
      </c>
      <c r="K602" s="196" t="str">
        <f t="shared" si="66"/>
        <v>ATRASADO</v>
      </c>
    </row>
    <row r="603" spans="2:11" ht="24">
      <c r="B603" s="6">
        <v>43419</v>
      </c>
      <c r="C603" s="13" t="s">
        <v>594</v>
      </c>
      <c r="D603" s="9" t="s">
        <v>103</v>
      </c>
      <c r="E603" s="15" t="s">
        <v>257</v>
      </c>
      <c r="F603" s="55">
        <v>2217</v>
      </c>
      <c r="G603" s="72">
        <v>120</v>
      </c>
      <c r="H603" s="6">
        <v>43419</v>
      </c>
      <c r="I603" s="195">
        <f t="shared" si="64"/>
        <v>0</v>
      </c>
      <c r="J603" s="195">
        <f t="shared" si="65"/>
        <v>120</v>
      </c>
      <c r="K603" s="196" t="str">
        <f t="shared" si="66"/>
        <v>ATRASADO</v>
      </c>
    </row>
    <row r="604" spans="2:11" ht="24">
      <c r="B604" s="6">
        <v>43420</v>
      </c>
      <c r="C604" s="13" t="s">
        <v>595</v>
      </c>
      <c r="D604" s="9" t="s">
        <v>103</v>
      </c>
      <c r="E604" s="15" t="s">
        <v>257</v>
      </c>
      <c r="F604" s="55">
        <v>2217</v>
      </c>
      <c r="G604" s="72">
        <v>1850</v>
      </c>
      <c r="H604" s="6">
        <v>43420</v>
      </c>
      <c r="I604" s="195">
        <f t="shared" si="64"/>
        <v>0</v>
      </c>
      <c r="J604" s="195">
        <f t="shared" si="65"/>
        <v>1850</v>
      </c>
      <c r="K604" s="196" t="str">
        <f t="shared" si="66"/>
        <v>ATRASADO</v>
      </c>
    </row>
    <row r="605" spans="2:11" ht="24">
      <c r="B605" s="6">
        <v>43419</v>
      </c>
      <c r="C605" s="13" t="s">
        <v>596</v>
      </c>
      <c r="D605" s="9" t="s">
        <v>103</v>
      </c>
      <c r="E605" s="15" t="s">
        <v>257</v>
      </c>
      <c r="F605" s="55">
        <v>2217</v>
      </c>
      <c r="G605" s="72">
        <v>187</v>
      </c>
      <c r="H605" s="6">
        <v>43419</v>
      </c>
      <c r="I605" s="195">
        <f t="shared" si="64"/>
        <v>0</v>
      </c>
      <c r="J605" s="195">
        <f t="shared" si="65"/>
        <v>187</v>
      </c>
      <c r="K605" s="196" t="str">
        <f t="shared" si="66"/>
        <v>ATRASADO</v>
      </c>
    </row>
    <row r="606" spans="2:11" ht="24">
      <c r="B606" s="6">
        <v>43502</v>
      </c>
      <c r="C606" s="13" t="s">
        <v>605</v>
      </c>
      <c r="D606" s="9" t="s">
        <v>103</v>
      </c>
      <c r="E606" s="15" t="s">
        <v>257</v>
      </c>
      <c r="F606" s="55">
        <v>2217</v>
      </c>
      <c r="G606" s="72">
        <v>2300</v>
      </c>
      <c r="H606" s="6">
        <v>43502</v>
      </c>
      <c r="I606" s="195">
        <f t="shared" si="64"/>
        <v>0</v>
      </c>
      <c r="J606" s="195">
        <f t="shared" si="65"/>
        <v>2300</v>
      </c>
      <c r="K606" s="196" t="str">
        <f t="shared" si="66"/>
        <v>ATRASADO</v>
      </c>
    </row>
    <row r="607" spans="2:11" ht="24">
      <c r="B607" s="6">
        <v>43504</v>
      </c>
      <c r="C607" s="13" t="s">
        <v>606</v>
      </c>
      <c r="D607" s="9" t="s">
        <v>103</v>
      </c>
      <c r="E607" s="15" t="s">
        <v>257</v>
      </c>
      <c r="F607" s="55">
        <v>2217</v>
      </c>
      <c r="G607" s="72">
        <v>936</v>
      </c>
      <c r="H607" s="6">
        <v>43504</v>
      </c>
      <c r="I607" s="195">
        <f t="shared" si="64"/>
        <v>0</v>
      </c>
      <c r="J607" s="195">
        <f t="shared" si="65"/>
        <v>936</v>
      </c>
      <c r="K607" s="196" t="str">
        <f t="shared" si="66"/>
        <v>ATRASADO</v>
      </c>
    </row>
    <row r="608" spans="2:11" ht="24">
      <c r="B608" s="6">
        <v>43507</v>
      </c>
      <c r="C608" s="13" t="s">
        <v>607</v>
      </c>
      <c r="D608" s="9" t="s">
        <v>103</v>
      </c>
      <c r="E608" s="15" t="s">
        <v>257</v>
      </c>
      <c r="F608" s="55">
        <v>2217</v>
      </c>
      <c r="G608" s="72">
        <v>300</v>
      </c>
      <c r="H608" s="6">
        <v>43507</v>
      </c>
      <c r="I608" s="195">
        <f t="shared" si="64"/>
        <v>0</v>
      </c>
      <c r="J608" s="195">
        <f t="shared" si="65"/>
        <v>300</v>
      </c>
      <c r="K608" s="196" t="str">
        <f t="shared" si="66"/>
        <v>ATRASADO</v>
      </c>
    </row>
    <row r="609" spans="2:11" ht="24">
      <c r="B609" s="6">
        <v>43508</v>
      </c>
      <c r="C609" s="13" t="s">
        <v>608</v>
      </c>
      <c r="D609" s="9" t="s">
        <v>103</v>
      </c>
      <c r="E609" s="15" t="s">
        <v>257</v>
      </c>
      <c r="F609" s="55">
        <v>2217</v>
      </c>
      <c r="G609" s="72">
        <v>302</v>
      </c>
      <c r="H609" s="6">
        <v>43508</v>
      </c>
      <c r="I609" s="195">
        <f t="shared" si="64"/>
        <v>0</v>
      </c>
      <c r="J609" s="195">
        <f t="shared" si="65"/>
        <v>302</v>
      </c>
      <c r="K609" s="196" t="str">
        <f t="shared" si="66"/>
        <v>ATRASADO</v>
      </c>
    </row>
    <row r="610" spans="2:11" ht="24">
      <c r="B610" s="6">
        <v>43537</v>
      </c>
      <c r="C610" s="13" t="s">
        <v>612</v>
      </c>
      <c r="D610" s="9" t="s">
        <v>103</v>
      </c>
      <c r="E610" s="15" t="s">
        <v>257</v>
      </c>
      <c r="F610" s="55">
        <v>2217</v>
      </c>
      <c r="G610" s="72">
        <v>300</v>
      </c>
      <c r="H610" s="6">
        <v>43537</v>
      </c>
      <c r="I610" s="195">
        <f t="shared" si="64"/>
        <v>0</v>
      </c>
      <c r="J610" s="195">
        <f t="shared" si="65"/>
        <v>300</v>
      </c>
      <c r="K610" s="196" t="str">
        <f t="shared" si="66"/>
        <v>ATRASADO</v>
      </c>
    </row>
    <row r="611" spans="2:11" ht="24">
      <c r="B611" s="6">
        <v>43537</v>
      </c>
      <c r="C611" s="13" t="s">
        <v>613</v>
      </c>
      <c r="D611" s="9" t="s">
        <v>103</v>
      </c>
      <c r="E611" s="15" t="s">
        <v>257</v>
      </c>
      <c r="F611" s="55">
        <v>2217</v>
      </c>
      <c r="G611" s="72">
        <v>302</v>
      </c>
      <c r="H611" s="6">
        <v>43537</v>
      </c>
      <c r="I611" s="195">
        <f t="shared" si="64"/>
        <v>0</v>
      </c>
      <c r="J611" s="195">
        <f t="shared" si="65"/>
        <v>302</v>
      </c>
      <c r="K611" s="196" t="str">
        <f t="shared" si="66"/>
        <v>ATRASADO</v>
      </c>
    </row>
    <row r="612" spans="2:11" ht="24">
      <c r="B612" s="6">
        <v>43537</v>
      </c>
      <c r="C612" s="13" t="s">
        <v>614</v>
      </c>
      <c r="D612" s="9" t="s">
        <v>103</v>
      </c>
      <c r="E612" s="15" t="s">
        <v>257</v>
      </c>
      <c r="F612" s="55">
        <v>2217</v>
      </c>
      <c r="G612" s="72">
        <v>936</v>
      </c>
      <c r="H612" s="6">
        <v>43537</v>
      </c>
      <c r="I612" s="195">
        <f t="shared" si="64"/>
        <v>0</v>
      </c>
      <c r="J612" s="195">
        <f t="shared" si="65"/>
        <v>936</v>
      </c>
      <c r="K612" s="196" t="str">
        <f t="shared" si="66"/>
        <v>ATRASADO</v>
      </c>
    </row>
    <row r="613" spans="2:11" ht="24">
      <c r="B613" s="6">
        <v>43558</v>
      </c>
      <c r="C613" s="13" t="s">
        <v>618</v>
      </c>
      <c r="D613" s="9" t="s">
        <v>103</v>
      </c>
      <c r="E613" s="15" t="s">
        <v>257</v>
      </c>
      <c r="F613" s="55">
        <v>2217</v>
      </c>
      <c r="G613" s="72">
        <v>936</v>
      </c>
      <c r="H613" s="6">
        <v>43558</v>
      </c>
      <c r="I613" s="195">
        <f t="shared" si="64"/>
        <v>0</v>
      </c>
      <c r="J613" s="195">
        <f t="shared" si="65"/>
        <v>936</v>
      </c>
      <c r="K613" s="196" t="str">
        <f t="shared" si="66"/>
        <v>ATRASADO</v>
      </c>
    </row>
    <row r="614" spans="2:11" ht="24">
      <c r="B614" s="6">
        <v>43563</v>
      </c>
      <c r="C614" s="13" t="s">
        <v>619</v>
      </c>
      <c r="D614" s="9" t="s">
        <v>103</v>
      </c>
      <c r="E614" s="15" t="s">
        <v>257</v>
      </c>
      <c r="F614" s="55">
        <v>2217</v>
      </c>
      <c r="G614" s="72">
        <v>300</v>
      </c>
      <c r="H614" s="6">
        <v>43563</v>
      </c>
      <c r="I614" s="195">
        <f t="shared" si="64"/>
        <v>0</v>
      </c>
      <c r="J614" s="195">
        <f t="shared" si="65"/>
        <v>300</v>
      </c>
      <c r="K614" s="196" t="str">
        <f t="shared" si="66"/>
        <v>ATRASADO</v>
      </c>
    </row>
    <row r="615" spans="2:11" ht="24">
      <c r="B615" s="6">
        <v>43563</v>
      </c>
      <c r="C615" s="13" t="s">
        <v>620</v>
      </c>
      <c r="D615" s="9" t="s">
        <v>103</v>
      </c>
      <c r="E615" s="15" t="s">
        <v>257</v>
      </c>
      <c r="F615" s="55">
        <v>2217</v>
      </c>
      <c r="G615" s="72">
        <v>302</v>
      </c>
      <c r="H615" s="6">
        <v>43563</v>
      </c>
      <c r="I615" s="195">
        <f t="shared" si="64"/>
        <v>0</v>
      </c>
      <c r="J615" s="195">
        <f t="shared" si="65"/>
        <v>302</v>
      </c>
      <c r="K615" s="196" t="str">
        <f t="shared" si="66"/>
        <v>ATRASADO</v>
      </c>
    </row>
    <row r="616" spans="2:11" s="77" customFormat="1" ht="24">
      <c r="B616" s="6">
        <v>43559</v>
      </c>
      <c r="C616" s="13" t="s">
        <v>621</v>
      </c>
      <c r="D616" s="9" t="s">
        <v>103</v>
      </c>
      <c r="E616" s="15" t="s">
        <v>257</v>
      </c>
      <c r="F616" s="55">
        <v>2217</v>
      </c>
      <c r="G616" s="72">
        <v>34675</v>
      </c>
      <c r="H616" s="6">
        <v>43559</v>
      </c>
      <c r="I616" s="195">
        <f t="shared" si="64"/>
        <v>0</v>
      </c>
      <c r="J616" s="195">
        <f t="shared" si="65"/>
        <v>34675</v>
      </c>
      <c r="K616" s="196" t="str">
        <f t="shared" si="66"/>
        <v>ATRASADO</v>
      </c>
    </row>
    <row r="617" spans="2:11" s="77" customFormat="1" ht="24">
      <c r="B617" s="6">
        <v>43593</v>
      </c>
      <c r="C617" s="13" t="s">
        <v>627</v>
      </c>
      <c r="D617" s="9" t="s">
        <v>103</v>
      </c>
      <c r="E617" s="15" t="s">
        <v>257</v>
      </c>
      <c r="F617" s="55">
        <v>2217</v>
      </c>
      <c r="G617" s="72">
        <v>302</v>
      </c>
      <c r="H617" s="6">
        <v>43593</v>
      </c>
      <c r="I617" s="195">
        <f t="shared" si="64"/>
        <v>0</v>
      </c>
      <c r="J617" s="195">
        <f t="shared" si="65"/>
        <v>302</v>
      </c>
      <c r="K617" s="196" t="str">
        <f t="shared" si="66"/>
        <v>ATRASADO</v>
      </c>
    </row>
    <row r="618" spans="2:11" s="77" customFormat="1" ht="24">
      <c r="B618" s="6">
        <v>43593</v>
      </c>
      <c r="C618" s="13" t="s">
        <v>628</v>
      </c>
      <c r="D618" s="9" t="s">
        <v>103</v>
      </c>
      <c r="E618" s="15" t="s">
        <v>257</v>
      </c>
      <c r="F618" s="55">
        <v>2217</v>
      </c>
      <c r="G618" s="72">
        <v>300</v>
      </c>
      <c r="H618" s="6">
        <v>43593</v>
      </c>
      <c r="I618" s="195">
        <f t="shared" si="64"/>
        <v>0</v>
      </c>
      <c r="J618" s="195">
        <f t="shared" si="65"/>
        <v>300</v>
      </c>
      <c r="K618" s="196" t="str">
        <f t="shared" si="66"/>
        <v>ATRASADO</v>
      </c>
    </row>
    <row r="619" spans="2:11" s="78" customFormat="1" ht="24">
      <c r="B619" s="6">
        <v>43591</v>
      </c>
      <c r="C619" s="13" t="s">
        <v>629</v>
      </c>
      <c r="D619" s="9" t="s">
        <v>103</v>
      </c>
      <c r="E619" s="15" t="s">
        <v>257</v>
      </c>
      <c r="F619" s="55">
        <v>2217</v>
      </c>
      <c r="G619" s="72">
        <v>936</v>
      </c>
      <c r="H619" s="6">
        <v>43559</v>
      </c>
      <c r="I619" s="195">
        <f t="shared" si="64"/>
        <v>0</v>
      </c>
      <c r="J619" s="195">
        <f t="shared" si="65"/>
        <v>936</v>
      </c>
      <c r="K619" s="196" t="str">
        <f t="shared" si="66"/>
        <v>ATRASADO</v>
      </c>
    </row>
    <row r="620" spans="2:11" s="78" customFormat="1" ht="24">
      <c r="B620" s="6">
        <v>43626</v>
      </c>
      <c r="C620" s="13" t="s">
        <v>638</v>
      </c>
      <c r="D620" s="9" t="s">
        <v>103</v>
      </c>
      <c r="E620" s="15" t="s">
        <v>257</v>
      </c>
      <c r="F620" s="55">
        <v>2217</v>
      </c>
      <c r="G620" s="72">
        <v>302</v>
      </c>
      <c r="H620" s="6">
        <v>43626</v>
      </c>
      <c r="I620" s="195">
        <f t="shared" si="64"/>
        <v>0</v>
      </c>
      <c r="J620" s="195">
        <f t="shared" si="65"/>
        <v>302</v>
      </c>
      <c r="K620" s="196" t="str">
        <f t="shared" si="66"/>
        <v>ATRASADO</v>
      </c>
    </row>
    <row r="621" spans="2:11" s="78" customFormat="1" ht="24">
      <c r="B621" s="6">
        <v>43626</v>
      </c>
      <c r="C621" s="13" t="s">
        <v>639</v>
      </c>
      <c r="D621" s="9" t="s">
        <v>103</v>
      </c>
      <c r="E621" s="15" t="s">
        <v>257</v>
      </c>
      <c r="F621" s="55">
        <v>2217</v>
      </c>
      <c r="G621" s="72">
        <v>300</v>
      </c>
      <c r="H621" s="6">
        <v>43626</v>
      </c>
      <c r="I621" s="195">
        <f t="shared" si="64"/>
        <v>0</v>
      </c>
      <c r="J621" s="195">
        <f t="shared" si="65"/>
        <v>300</v>
      </c>
      <c r="K621" s="196" t="str">
        <f t="shared" si="66"/>
        <v>ATRASADO</v>
      </c>
    </row>
    <row r="622" spans="2:11" s="79" customFormat="1" ht="24">
      <c r="B622" s="6">
        <v>43621</v>
      </c>
      <c r="C622" s="13" t="s">
        <v>640</v>
      </c>
      <c r="D622" s="9" t="s">
        <v>103</v>
      </c>
      <c r="E622" s="15" t="s">
        <v>257</v>
      </c>
      <c r="F622" s="55">
        <v>2217</v>
      </c>
      <c r="G622" s="72">
        <v>936</v>
      </c>
      <c r="H622" s="6">
        <v>43621</v>
      </c>
      <c r="I622" s="195">
        <f t="shared" si="64"/>
        <v>0</v>
      </c>
      <c r="J622" s="195">
        <f t="shared" si="65"/>
        <v>936</v>
      </c>
      <c r="K622" s="196" t="str">
        <f t="shared" si="66"/>
        <v>ATRASADO</v>
      </c>
    </row>
    <row r="623" spans="2:11" s="79" customFormat="1" ht="24">
      <c r="B623" s="6">
        <v>43650</v>
      </c>
      <c r="C623" s="13" t="s">
        <v>645</v>
      </c>
      <c r="D623" s="9" t="s">
        <v>103</v>
      </c>
      <c r="E623" s="15" t="s">
        <v>257</v>
      </c>
      <c r="F623" s="55">
        <v>2217</v>
      </c>
      <c r="G623" s="72">
        <v>936</v>
      </c>
      <c r="H623" s="6">
        <v>43650</v>
      </c>
      <c r="I623" s="195">
        <f t="shared" si="64"/>
        <v>0</v>
      </c>
      <c r="J623" s="195">
        <f t="shared" si="65"/>
        <v>936</v>
      </c>
      <c r="K623" s="196" t="str">
        <f t="shared" si="66"/>
        <v>ATRASADO</v>
      </c>
    </row>
    <row r="624" spans="2:11" s="79" customFormat="1" ht="24">
      <c r="B624" s="6">
        <v>43654</v>
      </c>
      <c r="C624" s="13" t="s">
        <v>646</v>
      </c>
      <c r="D624" s="9" t="s">
        <v>103</v>
      </c>
      <c r="E624" s="15" t="s">
        <v>257</v>
      </c>
      <c r="F624" s="55">
        <v>2217</v>
      </c>
      <c r="G624" s="72">
        <v>302</v>
      </c>
      <c r="H624" s="6">
        <v>43654</v>
      </c>
      <c r="I624" s="195">
        <f t="shared" si="64"/>
        <v>0</v>
      </c>
      <c r="J624" s="195">
        <f t="shared" si="65"/>
        <v>302</v>
      </c>
      <c r="K624" s="196" t="str">
        <f t="shared" si="66"/>
        <v>ATRASADO</v>
      </c>
    </row>
    <row r="625" spans="2:11" s="80" customFormat="1" ht="24">
      <c r="B625" s="6">
        <v>43654</v>
      </c>
      <c r="C625" s="13" t="s">
        <v>647</v>
      </c>
      <c r="D625" s="9" t="s">
        <v>103</v>
      </c>
      <c r="E625" s="15" t="s">
        <v>257</v>
      </c>
      <c r="F625" s="55">
        <v>2217</v>
      </c>
      <c r="G625" s="72">
        <v>300</v>
      </c>
      <c r="H625" s="6">
        <v>43654</v>
      </c>
      <c r="I625" s="195">
        <f t="shared" si="64"/>
        <v>0</v>
      </c>
      <c r="J625" s="195">
        <f t="shared" si="65"/>
        <v>300</v>
      </c>
      <c r="K625" s="196" t="str">
        <f t="shared" si="66"/>
        <v>ATRASADO</v>
      </c>
    </row>
    <row r="626" spans="2:11" s="80" customFormat="1" ht="24">
      <c r="B626" s="6">
        <v>43713</v>
      </c>
      <c r="C626" s="13" t="s">
        <v>655</v>
      </c>
      <c r="D626" s="9" t="s">
        <v>103</v>
      </c>
      <c r="E626" s="15" t="s">
        <v>257</v>
      </c>
      <c r="F626" s="55">
        <v>2217</v>
      </c>
      <c r="G626" s="72">
        <v>936</v>
      </c>
      <c r="H626" s="6">
        <v>43713</v>
      </c>
      <c r="I626" s="195">
        <f t="shared" si="64"/>
        <v>0</v>
      </c>
      <c r="J626" s="195">
        <f t="shared" si="65"/>
        <v>936</v>
      </c>
      <c r="K626" s="196" t="str">
        <f t="shared" si="66"/>
        <v>ATRASADO</v>
      </c>
    </row>
    <row r="627" spans="2:11" s="80" customFormat="1" ht="24">
      <c r="B627" s="6">
        <v>43718</v>
      </c>
      <c r="C627" s="13" t="s">
        <v>656</v>
      </c>
      <c r="D627" s="9" t="s">
        <v>103</v>
      </c>
      <c r="E627" s="15" t="s">
        <v>257</v>
      </c>
      <c r="F627" s="55">
        <v>2217</v>
      </c>
      <c r="G627" s="72">
        <v>300</v>
      </c>
      <c r="H627" s="6">
        <v>43718</v>
      </c>
      <c r="I627" s="195">
        <f t="shared" si="64"/>
        <v>0</v>
      </c>
      <c r="J627" s="195">
        <f t="shared" si="65"/>
        <v>300</v>
      </c>
      <c r="K627" s="196" t="str">
        <f t="shared" si="66"/>
        <v>ATRASADO</v>
      </c>
    </row>
    <row r="628" spans="2:11" s="81" customFormat="1" ht="24">
      <c r="B628" s="6">
        <v>43718</v>
      </c>
      <c r="C628" s="13" t="s">
        <v>657</v>
      </c>
      <c r="D628" s="9" t="s">
        <v>103</v>
      </c>
      <c r="E628" s="15" t="s">
        <v>257</v>
      </c>
      <c r="F628" s="55">
        <v>2217</v>
      </c>
      <c r="G628" s="72">
        <v>302</v>
      </c>
      <c r="H628" s="6">
        <v>43718</v>
      </c>
      <c r="I628" s="195">
        <f t="shared" si="64"/>
        <v>0</v>
      </c>
      <c r="J628" s="195">
        <f t="shared" si="65"/>
        <v>302</v>
      </c>
      <c r="K628" s="196" t="str">
        <f t="shared" si="66"/>
        <v>ATRASADO</v>
      </c>
    </row>
    <row r="629" spans="2:11" s="81" customFormat="1" ht="24">
      <c r="B629" s="6">
        <v>43742</v>
      </c>
      <c r="C629" s="13" t="s">
        <v>660</v>
      </c>
      <c r="D629" s="9" t="s">
        <v>103</v>
      </c>
      <c r="E629" s="15" t="s">
        <v>257</v>
      </c>
      <c r="F629" s="55">
        <v>2217</v>
      </c>
      <c r="G629" s="72">
        <v>936</v>
      </c>
      <c r="H629" s="6">
        <v>43742</v>
      </c>
      <c r="I629" s="195">
        <f t="shared" si="64"/>
        <v>0</v>
      </c>
      <c r="J629" s="195">
        <f t="shared" si="65"/>
        <v>936</v>
      </c>
      <c r="K629" s="196" t="str">
        <f t="shared" si="66"/>
        <v>ATRASADO</v>
      </c>
    </row>
    <row r="630" spans="2:11" s="81" customFormat="1" ht="24">
      <c r="B630" s="6">
        <v>43747</v>
      </c>
      <c r="C630" s="13" t="s">
        <v>661</v>
      </c>
      <c r="D630" s="9" t="s">
        <v>103</v>
      </c>
      <c r="E630" s="15" t="s">
        <v>257</v>
      </c>
      <c r="F630" s="55">
        <v>2217</v>
      </c>
      <c r="G630" s="72">
        <v>300</v>
      </c>
      <c r="H630" s="6">
        <v>43747</v>
      </c>
      <c r="I630" s="195">
        <f t="shared" si="64"/>
        <v>0</v>
      </c>
      <c r="J630" s="195">
        <f t="shared" si="65"/>
        <v>300</v>
      </c>
      <c r="K630" s="196" t="str">
        <f t="shared" si="66"/>
        <v>ATRASADO</v>
      </c>
    </row>
    <row r="631" spans="2:11" s="81" customFormat="1" ht="24">
      <c r="B631" s="6">
        <v>43747</v>
      </c>
      <c r="C631" s="13" t="s">
        <v>662</v>
      </c>
      <c r="D631" s="9" t="s">
        <v>103</v>
      </c>
      <c r="E631" s="15" t="s">
        <v>257</v>
      </c>
      <c r="F631" s="55">
        <v>2217</v>
      </c>
      <c r="G631" s="72">
        <v>302</v>
      </c>
      <c r="H631" s="6">
        <v>43747</v>
      </c>
      <c r="I631" s="195">
        <f t="shared" si="64"/>
        <v>0</v>
      </c>
      <c r="J631" s="195">
        <f t="shared" si="65"/>
        <v>302</v>
      </c>
      <c r="K631" s="196" t="str">
        <f t="shared" si="66"/>
        <v>ATRASADO</v>
      </c>
    </row>
    <row r="632" spans="2:11" s="81" customFormat="1" ht="24">
      <c r="B632" s="6">
        <v>43780</v>
      </c>
      <c r="C632" s="13" t="s">
        <v>672</v>
      </c>
      <c r="D632" s="9" t="s">
        <v>103</v>
      </c>
      <c r="E632" s="15" t="s">
        <v>257</v>
      </c>
      <c r="F632" s="55">
        <v>2217</v>
      </c>
      <c r="G632" s="72">
        <v>300</v>
      </c>
      <c r="H632" s="6">
        <v>43780</v>
      </c>
      <c r="I632" s="195">
        <f t="shared" si="64"/>
        <v>0</v>
      </c>
      <c r="J632" s="195">
        <f t="shared" si="65"/>
        <v>300</v>
      </c>
      <c r="K632" s="196" t="str">
        <f t="shared" si="66"/>
        <v>ATRASADO</v>
      </c>
    </row>
    <row r="633" spans="2:11" s="81" customFormat="1" ht="24">
      <c r="B633" s="6">
        <v>43808</v>
      </c>
      <c r="C633" s="13" t="s">
        <v>682</v>
      </c>
      <c r="D633" s="9" t="s">
        <v>103</v>
      </c>
      <c r="E633" s="15" t="s">
        <v>257</v>
      </c>
      <c r="F633" s="55">
        <v>2217</v>
      </c>
      <c r="G633" s="72">
        <v>1236</v>
      </c>
      <c r="H633" s="6">
        <v>43808</v>
      </c>
      <c r="I633" s="195">
        <f t="shared" si="64"/>
        <v>0</v>
      </c>
      <c r="J633" s="195">
        <f t="shared" si="65"/>
        <v>1236</v>
      </c>
      <c r="K633" s="196" t="str">
        <f t="shared" si="66"/>
        <v>ATRASADO</v>
      </c>
    </row>
    <row r="634" spans="2:11" s="81" customFormat="1" ht="24">
      <c r="B634" s="6">
        <v>43840</v>
      </c>
      <c r="C634" s="13" t="s">
        <v>680</v>
      </c>
      <c r="D634" s="9" t="s">
        <v>103</v>
      </c>
      <c r="E634" s="15" t="s">
        <v>257</v>
      </c>
      <c r="F634" s="55">
        <v>2217</v>
      </c>
      <c r="G634" s="72">
        <v>300</v>
      </c>
      <c r="H634" s="6">
        <v>43840</v>
      </c>
      <c r="I634" s="195">
        <f t="shared" si="64"/>
        <v>0</v>
      </c>
      <c r="J634" s="195">
        <f t="shared" si="65"/>
        <v>300</v>
      </c>
      <c r="K634" s="196" t="str">
        <f t="shared" si="66"/>
        <v>ATRASADO</v>
      </c>
    </row>
    <row r="635" spans="2:11" s="83" customFormat="1" ht="24">
      <c r="B635" s="6">
        <v>43838</v>
      </c>
      <c r="C635" s="13" t="s">
        <v>681</v>
      </c>
      <c r="D635" s="9" t="s">
        <v>103</v>
      </c>
      <c r="E635" s="15" t="s">
        <v>257</v>
      </c>
      <c r="F635" s="55">
        <v>2217</v>
      </c>
      <c r="G635" s="72">
        <v>26548</v>
      </c>
      <c r="H635" s="6">
        <v>43838</v>
      </c>
      <c r="I635" s="195">
        <f t="shared" si="64"/>
        <v>0</v>
      </c>
      <c r="J635" s="195">
        <f t="shared" si="65"/>
        <v>26548</v>
      </c>
      <c r="K635" s="196" t="str">
        <f t="shared" si="66"/>
        <v>ATRASADO</v>
      </c>
    </row>
    <row r="636" spans="2:11" s="83" customFormat="1" ht="24">
      <c r="B636" s="6">
        <v>43868</v>
      </c>
      <c r="C636" s="13" t="s">
        <v>685</v>
      </c>
      <c r="D636" s="9" t="s">
        <v>103</v>
      </c>
      <c r="E636" s="15" t="s">
        <v>257</v>
      </c>
      <c r="F636" s="55">
        <v>2217</v>
      </c>
      <c r="G636" s="72">
        <v>26499</v>
      </c>
      <c r="H636" s="6">
        <v>43868</v>
      </c>
      <c r="I636" s="195">
        <f t="shared" si="64"/>
        <v>0</v>
      </c>
      <c r="J636" s="195">
        <f t="shared" si="65"/>
        <v>26499</v>
      </c>
      <c r="K636" s="196" t="str">
        <f t="shared" si="66"/>
        <v>ATRASADO</v>
      </c>
    </row>
    <row r="637" spans="2:11" ht="24">
      <c r="B637" s="6">
        <v>43871</v>
      </c>
      <c r="C637" s="13" t="s">
        <v>686</v>
      </c>
      <c r="D637" s="9" t="s">
        <v>103</v>
      </c>
      <c r="E637" s="15" t="s">
        <v>257</v>
      </c>
      <c r="F637" s="55">
        <v>2217</v>
      </c>
      <c r="G637" s="72">
        <v>300</v>
      </c>
      <c r="H637" s="6">
        <v>43871</v>
      </c>
      <c r="I637" s="195">
        <f t="shared" si="64"/>
        <v>0</v>
      </c>
      <c r="J637" s="195">
        <f t="shared" si="65"/>
        <v>300</v>
      </c>
      <c r="K637" s="196" t="str">
        <f t="shared" si="66"/>
        <v>ATRASADO</v>
      </c>
    </row>
    <row r="638" spans="2:11" s="177" customFormat="1">
      <c r="B638" s="6"/>
      <c r="C638" s="13"/>
      <c r="D638" s="9"/>
      <c r="E638" s="15"/>
      <c r="F638" s="55"/>
      <c r="G638" s="72"/>
      <c r="H638" s="6"/>
      <c r="I638" s="195"/>
      <c r="J638" s="195"/>
      <c r="K638" s="196"/>
    </row>
    <row r="639" spans="2:11" s="177" customFormat="1">
      <c r="B639" s="6">
        <v>45444</v>
      </c>
      <c r="C639" s="13" t="s">
        <v>1438</v>
      </c>
      <c r="D639" s="9" t="s">
        <v>1347</v>
      </c>
      <c r="E639" s="15" t="s">
        <v>102</v>
      </c>
      <c r="F639" s="55">
        <v>2221</v>
      </c>
      <c r="G639" s="72">
        <v>23600</v>
      </c>
      <c r="H639" s="6">
        <v>45444</v>
      </c>
      <c r="I639" s="195">
        <f t="shared" ref="I639:I645" si="67">IF(G639&gt;0,0,"")</f>
        <v>0</v>
      </c>
      <c r="J639" s="195">
        <f t="shared" ref="J639:J645" si="68">IF(I639=0,G639,"")</f>
        <v>23600</v>
      </c>
      <c r="K639" s="196" t="str">
        <f>IF(J639&gt;0,"ATRASADO","")</f>
        <v>ATRASADO</v>
      </c>
    </row>
    <row r="640" spans="2:11" s="177" customFormat="1">
      <c r="B640" s="6">
        <v>45444</v>
      </c>
      <c r="C640" s="13" t="s">
        <v>974</v>
      </c>
      <c r="D640" s="9" t="s">
        <v>1347</v>
      </c>
      <c r="E640" s="15" t="s">
        <v>102</v>
      </c>
      <c r="F640" s="55">
        <v>2221</v>
      </c>
      <c r="G640" s="72">
        <v>23600</v>
      </c>
      <c r="H640" s="6">
        <v>45444</v>
      </c>
      <c r="I640" s="195">
        <f t="shared" si="67"/>
        <v>0</v>
      </c>
      <c r="J640" s="195">
        <f t="shared" si="68"/>
        <v>23600</v>
      </c>
      <c r="K640" s="196" t="str">
        <f>IF(J640&gt;0,"ATRASADO","")</f>
        <v>ATRASADO</v>
      </c>
    </row>
    <row r="641" spans="2:11" s="179" customFormat="1">
      <c r="B641" s="6">
        <v>45474</v>
      </c>
      <c r="C641" s="13" t="s">
        <v>1126</v>
      </c>
      <c r="D641" s="9" t="s">
        <v>1347</v>
      </c>
      <c r="E641" s="15" t="s">
        <v>102</v>
      </c>
      <c r="F641" s="55">
        <v>2221</v>
      </c>
      <c r="G641" s="72">
        <v>23600</v>
      </c>
      <c r="H641" s="6">
        <v>45474</v>
      </c>
      <c r="I641" s="195">
        <f t="shared" si="67"/>
        <v>0</v>
      </c>
      <c r="J641" s="195">
        <f t="shared" si="68"/>
        <v>23600</v>
      </c>
      <c r="K641" s="196" t="str">
        <f>IF(J641&gt;0,"ATRASADO","")</f>
        <v>ATRASADO</v>
      </c>
    </row>
    <row r="642" spans="2:11" s="186" customFormat="1">
      <c r="B642" s="6">
        <v>45536</v>
      </c>
      <c r="C642" s="13" t="s">
        <v>1477</v>
      </c>
      <c r="D642" s="9" t="s">
        <v>1347</v>
      </c>
      <c r="E642" s="15" t="s">
        <v>102</v>
      </c>
      <c r="F642" s="55">
        <v>2221</v>
      </c>
      <c r="G642" s="72">
        <v>23600</v>
      </c>
      <c r="H642" s="6">
        <v>45536</v>
      </c>
      <c r="I642" s="195">
        <f t="shared" si="67"/>
        <v>0</v>
      </c>
      <c r="J642" s="195">
        <f t="shared" si="68"/>
        <v>23600</v>
      </c>
      <c r="K642" s="196" t="s">
        <v>746</v>
      </c>
    </row>
    <row r="643" spans="2:11" s="186" customFormat="1">
      <c r="B643" s="6">
        <v>45536</v>
      </c>
      <c r="C643" s="13" t="s">
        <v>972</v>
      </c>
      <c r="D643" s="9" t="s">
        <v>1347</v>
      </c>
      <c r="E643" s="15" t="s">
        <v>102</v>
      </c>
      <c r="F643" s="55">
        <v>2221</v>
      </c>
      <c r="G643" s="72">
        <v>23600</v>
      </c>
      <c r="H643" s="6">
        <v>45536</v>
      </c>
      <c r="I643" s="195">
        <f t="shared" si="67"/>
        <v>0</v>
      </c>
      <c r="J643" s="195">
        <f t="shared" si="68"/>
        <v>23600</v>
      </c>
      <c r="K643" s="196" t="s">
        <v>746</v>
      </c>
    </row>
    <row r="644" spans="2:11" s="186" customFormat="1">
      <c r="B644" s="6">
        <v>45536</v>
      </c>
      <c r="C644" s="13" t="s">
        <v>977</v>
      </c>
      <c r="D644" s="9" t="s">
        <v>1347</v>
      </c>
      <c r="E644" s="15" t="s">
        <v>102</v>
      </c>
      <c r="F644" s="55">
        <v>2221</v>
      </c>
      <c r="G644" s="72">
        <v>23600</v>
      </c>
      <c r="H644" s="6">
        <v>45536</v>
      </c>
      <c r="I644" s="195">
        <f t="shared" si="67"/>
        <v>0</v>
      </c>
      <c r="J644" s="195">
        <f t="shared" si="68"/>
        <v>23600</v>
      </c>
      <c r="K644" s="196" t="s">
        <v>746</v>
      </c>
    </row>
    <row r="645" spans="2:11" s="186" customFormat="1">
      <c r="B645" s="6">
        <v>45536</v>
      </c>
      <c r="C645" s="13" t="s">
        <v>1191</v>
      </c>
      <c r="D645" s="9" t="s">
        <v>1347</v>
      </c>
      <c r="E645" s="15" t="s">
        <v>102</v>
      </c>
      <c r="F645" s="55">
        <v>2221</v>
      </c>
      <c r="G645" s="72">
        <v>23600</v>
      </c>
      <c r="H645" s="6">
        <v>45536</v>
      </c>
      <c r="I645" s="195">
        <f t="shared" si="67"/>
        <v>0</v>
      </c>
      <c r="J645" s="195">
        <f t="shared" si="68"/>
        <v>23600</v>
      </c>
      <c r="K645" s="196" t="s">
        <v>746</v>
      </c>
    </row>
    <row r="646" spans="2:11" s="131" customFormat="1">
      <c r="B646" s="6"/>
      <c r="C646" s="13"/>
      <c r="D646" s="9"/>
      <c r="E646" s="15"/>
      <c r="F646" s="55"/>
      <c r="G646" s="72"/>
      <c r="H646" s="6"/>
      <c r="I646" s="195"/>
      <c r="J646" s="195"/>
      <c r="K646" s="196"/>
    </row>
    <row r="647" spans="2:11">
      <c r="B647" s="6">
        <v>41733</v>
      </c>
      <c r="C647" s="12" t="s">
        <v>832</v>
      </c>
      <c r="D647" s="9" t="s">
        <v>138</v>
      </c>
      <c r="E647" s="15" t="s">
        <v>139</v>
      </c>
      <c r="F647" s="55">
        <v>2332</v>
      </c>
      <c r="G647" s="28">
        <v>48675</v>
      </c>
      <c r="H647" s="6">
        <v>41733</v>
      </c>
      <c r="I647" s="195">
        <f>IF(G647&gt;0,0,"")</f>
        <v>0</v>
      </c>
      <c r="J647" s="195">
        <f>IF(I647=0,G647,"")</f>
        <v>48675</v>
      </c>
      <c r="K647" s="196" t="str">
        <f>IF(J647&gt;0,"ATRASADO","")</f>
        <v>ATRASADO</v>
      </c>
    </row>
    <row r="648" spans="2:11" s="188" customFormat="1">
      <c r="B648" s="6"/>
      <c r="C648" s="12"/>
      <c r="D648" s="9"/>
      <c r="E648" s="15"/>
      <c r="F648" s="55"/>
      <c r="G648" s="28"/>
      <c r="H648" s="6"/>
      <c r="I648" s="195"/>
      <c r="J648" s="195"/>
      <c r="K648" s="196"/>
    </row>
    <row r="649" spans="2:11" s="188" customFormat="1">
      <c r="B649" s="6" t="s">
        <v>1619</v>
      </c>
      <c r="C649" s="12" t="s">
        <v>968</v>
      </c>
      <c r="D649" s="9" t="s">
        <v>1570</v>
      </c>
      <c r="E649" s="15" t="s">
        <v>440</v>
      </c>
      <c r="F649" s="55">
        <v>2311</v>
      </c>
      <c r="G649" s="28">
        <v>708000</v>
      </c>
      <c r="H649" s="6" t="s">
        <v>1619</v>
      </c>
      <c r="I649" s="195">
        <f>IF(G649&gt;0,0,"")</f>
        <v>0</v>
      </c>
      <c r="J649" s="195">
        <f>IF(I649=0,G649,"")</f>
        <v>708000</v>
      </c>
      <c r="K649" s="196" t="str">
        <f>IF(J649&gt;0,"ATRASADO","")</f>
        <v>ATRASADO</v>
      </c>
    </row>
    <row r="650" spans="2:11" s="77" customFormat="1">
      <c r="B650" s="6"/>
      <c r="C650" s="12"/>
      <c r="D650" s="9"/>
      <c r="E650" s="15"/>
      <c r="F650" s="55"/>
      <c r="G650" s="28"/>
      <c r="H650" s="6"/>
      <c r="I650" s="195" t="str">
        <f>IF(G650&gt;0,0,"")</f>
        <v/>
      </c>
      <c r="J650" s="195" t="str">
        <f>IF(I650=0,G650,"")</f>
        <v/>
      </c>
      <c r="K650" s="196"/>
    </row>
    <row r="651" spans="2:11">
      <c r="B651" s="6">
        <v>41396</v>
      </c>
      <c r="C651" s="8" t="s">
        <v>833</v>
      </c>
      <c r="D651" s="9" t="s">
        <v>101</v>
      </c>
      <c r="E651" s="15" t="s">
        <v>102</v>
      </c>
      <c r="F651" s="55">
        <v>2221</v>
      </c>
      <c r="G651" s="28">
        <v>17700</v>
      </c>
      <c r="H651" s="6">
        <v>41396</v>
      </c>
      <c r="I651" s="195">
        <f>IF(G651&gt;0,0,"")</f>
        <v>0</v>
      </c>
      <c r="J651" s="195">
        <f>IF(I651=0,G651,"")</f>
        <v>17700</v>
      </c>
      <c r="K651" s="196" t="str">
        <f>IF(J651&gt;0,"ATRASADO","")</f>
        <v>ATRASADO</v>
      </c>
    </row>
    <row r="652" spans="2:11" s="161" customFormat="1">
      <c r="B652" s="6"/>
      <c r="C652" s="8"/>
      <c r="D652" s="9"/>
      <c r="E652" s="15"/>
      <c r="F652" s="55"/>
      <c r="G652" s="28"/>
      <c r="H652" s="6"/>
      <c r="I652" s="195"/>
      <c r="J652" s="195"/>
      <c r="K652" s="196"/>
    </row>
    <row r="653" spans="2:11" s="168" customFormat="1">
      <c r="B653" s="6">
        <v>45394</v>
      </c>
      <c r="C653" s="8" t="s">
        <v>1273</v>
      </c>
      <c r="D653" s="9" t="s">
        <v>935</v>
      </c>
      <c r="E653" s="15" t="s">
        <v>158</v>
      </c>
      <c r="F653" s="55">
        <v>2371</v>
      </c>
      <c r="G653" s="28">
        <v>177280</v>
      </c>
      <c r="H653" s="6">
        <v>45356</v>
      </c>
      <c r="I653" s="195">
        <v>0</v>
      </c>
      <c r="J653" s="195">
        <f>+G653-I653</f>
        <v>177280</v>
      </c>
      <c r="K653" s="196" t="str">
        <f>IF(J653&gt;0,"ATRASADO","")</f>
        <v>ATRASADO</v>
      </c>
    </row>
    <row r="654" spans="2:11" s="172" customFormat="1">
      <c r="B654" s="6" t="s">
        <v>1272</v>
      </c>
      <c r="C654" s="8" t="s">
        <v>1274</v>
      </c>
      <c r="D654" s="9" t="s">
        <v>935</v>
      </c>
      <c r="E654" s="15" t="s">
        <v>158</v>
      </c>
      <c r="F654" s="55">
        <v>2371</v>
      </c>
      <c r="G654" s="28">
        <v>621809.6</v>
      </c>
      <c r="H654" s="6">
        <v>45423</v>
      </c>
      <c r="I654" s="195">
        <f>IF(G654&gt;0,0,"")</f>
        <v>0</v>
      </c>
      <c r="J654" s="195">
        <f>IF(I654=0,G654,"")</f>
        <v>621809.6</v>
      </c>
      <c r="K654" s="196" t="str">
        <f>IF(J654&gt;0,"ATRASADO","")</f>
        <v>ATRASADO</v>
      </c>
    </row>
    <row r="655" spans="2:11" s="188" customFormat="1">
      <c r="B655" s="6" t="s">
        <v>1439</v>
      </c>
      <c r="C655" s="8" t="s">
        <v>1440</v>
      </c>
      <c r="D655" s="9" t="s">
        <v>935</v>
      </c>
      <c r="E655" s="15" t="s">
        <v>158</v>
      </c>
      <c r="F655" s="55">
        <v>2371</v>
      </c>
      <c r="G655" s="28">
        <v>886400</v>
      </c>
      <c r="H655" s="6" t="s">
        <v>1439</v>
      </c>
      <c r="I655" s="195">
        <f>IF(G655&gt;0,0,"")</f>
        <v>0</v>
      </c>
      <c r="J655" s="195">
        <f>IF(I655=0,G655,"")</f>
        <v>886400</v>
      </c>
      <c r="K655" s="196" t="s">
        <v>746</v>
      </c>
    </row>
    <row r="656" spans="2:11" s="172" customFormat="1">
      <c r="B656" s="6"/>
      <c r="C656" s="8"/>
      <c r="D656" s="9"/>
      <c r="E656" s="15"/>
      <c r="F656" s="55"/>
      <c r="G656" s="28"/>
      <c r="H656" s="6"/>
      <c r="I656" s="195"/>
      <c r="J656" s="195"/>
      <c r="K656" s="196"/>
    </row>
    <row r="657" spans="2:11" s="172" customFormat="1">
      <c r="B657" s="6">
        <v>45383</v>
      </c>
      <c r="C657" s="8" t="s">
        <v>769</v>
      </c>
      <c r="D657" s="9" t="s">
        <v>1257</v>
      </c>
      <c r="E657" s="15" t="s">
        <v>440</v>
      </c>
      <c r="F657" s="55">
        <v>2311</v>
      </c>
      <c r="G657" s="28">
        <v>2240000</v>
      </c>
      <c r="H657" s="6">
        <v>45383</v>
      </c>
      <c r="I657" s="195">
        <f>IF(G657&gt;0,0,"")</f>
        <v>0</v>
      </c>
      <c r="J657" s="195">
        <f>IF(I657=0,G657,"")</f>
        <v>2240000</v>
      </c>
      <c r="K657" s="196" t="s">
        <v>746</v>
      </c>
    </row>
    <row r="658" spans="2:11" s="175" customFormat="1">
      <c r="B658" s="6"/>
      <c r="C658" s="8"/>
      <c r="D658" s="9"/>
      <c r="E658" s="15"/>
      <c r="F658" s="55"/>
      <c r="G658" s="28"/>
      <c r="H658" s="6"/>
      <c r="I658" s="195"/>
      <c r="J658" s="195"/>
      <c r="K658" s="196"/>
    </row>
    <row r="659" spans="2:11" s="175" customFormat="1">
      <c r="B659" s="6">
        <v>45413</v>
      </c>
      <c r="C659" s="8" t="s">
        <v>1180</v>
      </c>
      <c r="D659" s="9" t="s">
        <v>1360</v>
      </c>
      <c r="E659" s="15" t="s">
        <v>102</v>
      </c>
      <c r="F659" s="55">
        <v>2221</v>
      </c>
      <c r="G659" s="28">
        <v>29500</v>
      </c>
      <c r="H659" s="6">
        <v>45413</v>
      </c>
      <c r="I659" s="195">
        <f t="shared" ref="I659:I664" si="69">IF(G659&gt;0,0,"")</f>
        <v>0</v>
      </c>
      <c r="J659" s="195">
        <f t="shared" ref="J659:J664" si="70">IF(I659=0,G659,"")</f>
        <v>29500</v>
      </c>
      <c r="K659" s="196" t="s">
        <v>746</v>
      </c>
    </row>
    <row r="660" spans="2:11" s="175" customFormat="1">
      <c r="B660" s="6">
        <v>45413</v>
      </c>
      <c r="C660" s="8" t="s">
        <v>1376</v>
      </c>
      <c r="D660" s="9" t="s">
        <v>1360</v>
      </c>
      <c r="E660" s="15" t="s">
        <v>102</v>
      </c>
      <c r="F660" s="55">
        <v>2221</v>
      </c>
      <c r="G660" s="28">
        <v>29500</v>
      </c>
      <c r="H660" s="6">
        <v>45413</v>
      </c>
      <c r="I660" s="195">
        <f t="shared" si="69"/>
        <v>0</v>
      </c>
      <c r="J660" s="195">
        <f t="shared" si="70"/>
        <v>29500</v>
      </c>
      <c r="K660" s="196" t="s">
        <v>746</v>
      </c>
    </row>
    <row r="661" spans="2:11" s="175" customFormat="1">
      <c r="B661" s="6">
        <v>45413</v>
      </c>
      <c r="C661" s="8" t="s">
        <v>1006</v>
      </c>
      <c r="D661" s="9" t="s">
        <v>1360</v>
      </c>
      <c r="E661" s="15" t="s">
        <v>102</v>
      </c>
      <c r="F661" s="55">
        <v>2221</v>
      </c>
      <c r="G661" s="28">
        <v>29500</v>
      </c>
      <c r="H661" s="6">
        <v>45413</v>
      </c>
      <c r="I661" s="195">
        <f t="shared" si="69"/>
        <v>0</v>
      </c>
      <c r="J661" s="195">
        <f t="shared" si="70"/>
        <v>29500</v>
      </c>
      <c r="K661" s="196" t="s">
        <v>746</v>
      </c>
    </row>
    <row r="662" spans="2:11" s="175" customFormat="1">
      <c r="B662" s="6">
        <v>45413</v>
      </c>
      <c r="C662" s="8" t="s">
        <v>728</v>
      </c>
      <c r="D662" s="9" t="s">
        <v>1360</v>
      </c>
      <c r="E662" s="15" t="s">
        <v>102</v>
      </c>
      <c r="F662" s="55">
        <v>2221</v>
      </c>
      <c r="G662" s="28">
        <v>29500</v>
      </c>
      <c r="H662" s="6">
        <v>45413</v>
      </c>
      <c r="I662" s="195">
        <f t="shared" si="69"/>
        <v>0</v>
      </c>
      <c r="J662" s="195">
        <f t="shared" si="70"/>
        <v>29500</v>
      </c>
      <c r="K662" s="196" t="s">
        <v>746</v>
      </c>
    </row>
    <row r="663" spans="2:11" s="175" customFormat="1">
      <c r="B663" s="6">
        <v>45413</v>
      </c>
      <c r="C663" s="8" t="s">
        <v>833</v>
      </c>
      <c r="D663" s="9" t="s">
        <v>1360</v>
      </c>
      <c r="E663" s="15" t="s">
        <v>102</v>
      </c>
      <c r="F663" s="55">
        <v>2221</v>
      </c>
      <c r="G663" s="28">
        <v>29500</v>
      </c>
      <c r="H663" s="6">
        <v>45413</v>
      </c>
      <c r="I663" s="195">
        <f t="shared" si="69"/>
        <v>0</v>
      </c>
      <c r="J663" s="195">
        <f t="shared" si="70"/>
        <v>29500</v>
      </c>
      <c r="K663" s="196" t="s">
        <v>746</v>
      </c>
    </row>
    <row r="664" spans="2:11" s="175" customFormat="1">
      <c r="B664" s="6">
        <v>45413</v>
      </c>
      <c r="C664" s="8" t="s">
        <v>1037</v>
      </c>
      <c r="D664" s="9" t="s">
        <v>1360</v>
      </c>
      <c r="E664" s="15" t="s">
        <v>102</v>
      </c>
      <c r="F664" s="55">
        <v>2221</v>
      </c>
      <c r="G664" s="28">
        <v>29500</v>
      </c>
      <c r="H664" s="6">
        <v>45413</v>
      </c>
      <c r="I664" s="195">
        <f t="shared" si="69"/>
        <v>0</v>
      </c>
      <c r="J664" s="195">
        <f t="shared" si="70"/>
        <v>29500</v>
      </c>
      <c r="K664" s="196" t="s">
        <v>746</v>
      </c>
    </row>
    <row r="665" spans="2:11" s="172" customFormat="1">
      <c r="B665" s="6"/>
      <c r="C665" s="8"/>
      <c r="D665" s="9"/>
      <c r="E665" s="15"/>
      <c r="F665" s="55"/>
      <c r="G665" s="28"/>
      <c r="H665" s="6"/>
      <c r="I665" s="195"/>
      <c r="J665" s="195"/>
      <c r="K665" s="196"/>
    </row>
    <row r="666" spans="2:11" s="172" customFormat="1">
      <c r="B666" s="6">
        <v>45383</v>
      </c>
      <c r="C666" s="8" t="s">
        <v>1279</v>
      </c>
      <c r="D666" s="9" t="s">
        <v>916</v>
      </c>
      <c r="E666" s="15" t="s">
        <v>102</v>
      </c>
      <c r="F666" s="55">
        <v>2221</v>
      </c>
      <c r="G666" s="28">
        <v>23600</v>
      </c>
      <c r="H666" s="6">
        <v>45383</v>
      </c>
      <c r="I666" s="195">
        <f>IF(G666&gt;0,0,"")</f>
        <v>0</v>
      </c>
      <c r="J666" s="195">
        <f>IF(I666=0,G666,"")</f>
        <v>23600</v>
      </c>
      <c r="K666" s="196" t="s">
        <v>746</v>
      </c>
    </row>
    <row r="667" spans="2:11" s="172" customFormat="1">
      <c r="B667" s="6">
        <v>45383</v>
      </c>
      <c r="C667" s="8" t="s">
        <v>1276</v>
      </c>
      <c r="D667" s="9" t="s">
        <v>916</v>
      </c>
      <c r="E667" s="15" t="s">
        <v>102</v>
      </c>
      <c r="F667" s="55">
        <v>2221</v>
      </c>
      <c r="G667" s="28">
        <v>23600</v>
      </c>
      <c r="H667" s="6">
        <v>45383</v>
      </c>
      <c r="I667" s="195">
        <f>IF(G667&gt;0,0,"")</f>
        <v>0</v>
      </c>
      <c r="J667" s="195">
        <f>IF(I667=0,G667,"")</f>
        <v>23600</v>
      </c>
      <c r="K667" s="196" t="s">
        <v>746</v>
      </c>
    </row>
    <row r="668" spans="2:11" s="179" customFormat="1">
      <c r="B668" s="6"/>
      <c r="C668" s="8"/>
      <c r="D668" s="9"/>
      <c r="E668" s="15"/>
      <c r="F668" s="55"/>
      <c r="G668" s="28"/>
      <c r="H668" s="6"/>
      <c r="I668" s="195"/>
      <c r="J668" s="195"/>
      <c r="K668" s="196"/>
    </row>
    <row r="669" spans="2:11" s="179" customFormat="1">
      <c r="B669" s="6">
        <v>45505</v>
      </c>
      <c r="C669" s="8" t="s">
        <v>851</v>
      </c>
      <c r="D669" s="9" t="s">
        <v>1466</v>
      </c>
      <c r="E669" s="15" t="s">
        <v>102</v>
      </c>
      <c r="F669" s="55">
        <v>2221</v>
      </c>
      <c r="G669" s="28">
        <v>59000</v>
      </c>
      <c r="H669" s="6">
        <v>45505</v>
      </c>
      <c r="I669" s="195">
        <f t="shared" ref="I669:I674" si="71">IF(G669&gt;0,0,"")</f>
        <v>0</v>
      </c>
      <c r="J669" s="195">
        <f t="shared" ref="J669:J674" si="72">IF(I669=0,G669,"")</f>
        <v>59000</v>
      </c>
      <c r="K669" s="196" t="str">
        <f>IF(J669&gt;0,"ATRASADO","")</f>
        <v>ATRASADO</v>
      </c>
    </row>
    <row r="670" spans="2:11" s="186" customFormat="1">
      <c r="B670" s="6">
        <v>45505</v>
      </c>
      <c r="C670" s="8" t="s">
        <v>876</v>
      </c>
      <c r="D670" s="9" t="s">
        <v>1466</v>
      </c>
      <c r="E670" s="15" t="s">
        <v>102</v>
      </c>
      <c r="F670" s="55">
        <v>2221</v>
      </c>
      <c r="G670" s="28">
        <v>59000</v>
      </c>
      <c r="H670" s="6">
        <v>45505</v>
      </c>
      <c r="I670" s="195">
        <f t="shared" si="71"/>
        <v>0</v>
      </c>
      <c r="J670" s="195">
        <f t="shared" si="72"/>
        <v>59000</v>
      </c>
      <c r="K670" s="196" t="str">
        <f>IF(J670&gt;0,"ATRASADO","")</f>
        <v>ATRASADO</v>
      </c>
    </row>
    <row r="671" spans="2:11" s="186" customFormat="1">
      <c r="B671" s="6">
        <v>45505</v>
      </c>
      <c r="C671" s="8" t="s">
        <v>557</v>
      </c>
      <c r="D671" s="9" t="s">
        <v>1466</v>
      </c>
      <c r="E671" s="15" t="s">
        <v>102</v>
      </c>
      <c r="F671" s="55">
        <v>2221</v>
      </c>
      <c r="G671" s="28">
        <v>59000</v>
      </c>
      <c r="H671" s="6">
        <v>45505</v>
      </c>
      <c r="I671" s="195">
        <f t="shared" si="71"/>
        <v>0</v>
      </c>
      <c r="J671" s="195">
        <f t="shared" si="72"/>
        <v>59000</v>
      </c>
      <c r="K671" s="196" t="str">
        <f>IF(J671&gt;0,"ATRASADO","")</f>
        <v>ATRASADO</v>
      </c>
    </row>
    <row r="672" spans="2:11" s="186" customFormat="1">
      <c r="B672" s="6">
        <v>45474</v>
      </c>
      <c r="C672" s="8" t="s">
        <v>1491</v>
      </c>
      <c r="D672" s="9" t="s">
        <v>1466</v>
      </c>
      <c r="E672" s="15" t="s">
        <v>102</v>
      </c>
      <c r="F672" s="55">
        <v>2221</v>
      </c>
      <c r="G672" s="28">
        <v>59000</v>
      </c>
      <c r="H672" s="6">
        <v>45474</v>
      </c>
      <c r="I672" s="195">
        <f t="shared" si="71"/>
        <v>0</v>
      </c>
      <c r="J672" s="195">
        <f t="shared" si="72"/>
        <v>59000</v>
      </c>
      <c r="K672" s="196" t="str">
        <f>IF(J672&gt;0,"ATRASADO","")</f>
        <v>ATRASADO</v>
      </c>
    </row>
    <row r="673" spans="2:11" s="186" customFormat="1">
      <c r="B673" s="6">
        <v>45536</v>
      </c>
      <c r="C673" s="8" t="s">
        <v>1057</v>
      </c>
      <c r="D673" s="9" t="s">
        <v>1466</v>
      </c>
      <c r="E673" s="15" t="s">
        <v>102</v>
      </c>
      <c r="F673" s="55">
        <v>2221</v>
      </c>
      <c r="G673" s="28">
        <v>59000</v>
      </c>
      <c r="H673" s="6">
        <v>45536</v>
      </c>
      <c r="I673" s="195">
        <f t="shared" si="71"/>
        <v>0</v>
      </c>
      <c r="J673" s="195">
        <f t="shared" si="72"/>
        <v>59000</v>
      </c>
      <c r="K673" s="196" t="s">
        <v>746</v>
      </c>
    </row>
    <row r="674" spans="2:11" s="186" customFormat="1">
      <c r="B674" s="6">
        <v>45536</v>
      </c>
      <c r="C674" s="8" t="s">
        <v>784</v>
      </c>
      <c r="D674" s="9" t="s">
        <v>1466</v>
      </c>
      <c r="E674" s="15" t="s">
        <v>102</v>
      </c>
      <c r="F674" s="55">
        <v>2221</v>
      </c>
      <c r="G674" s="28">
        <v>59000</v>
      </c>
      <c r="H674" s="6">
        <v>45536</v>
      </c>
      <c r="I674" s="195">
        <f t="shared" si="71"/>
        <v>0</v>
      </c>
      <c r="J674" s="195">
        <f t="shared" si="72"/>
        <v>59000</v>
      </c>
      <c r="K674" s="196" t="s">
        <v>746</v>
      </c>
    </row>
    <row r="675" spans="2:11" s="169" customFormat="1">
      <c r="B675" s="6"/>
      <c r="C675" s="8"/>
      <c r="D675" s="9"/>
      <c r="E675" s="15"/>
      <c r="F675" s="55"/>
      <c r="G675" s="28"/>
      <c r="H675" s="6"/>
      <c r="I675" s="195"/>
      <c r="J675" s="195"/>
      <c r="K675" s="196"/>
    </row>
    <row r="676" spans="2:11" s="169" customFormat="1">
      <c r="B676" s="6">
        <v>45352</v>
      </c>
      <c r="C676" s="8" t="s">
        <v>1220</v>
      </c>
      <c r="D676" s="9" t="s">
        <v>1205</v>
      </c>
      <c r="E676" s="15" t="s">
        <v>102</v>
      </c>
      <c r="F676" s="55">
        <v>2221</v>
      </c>
      <c r="G676" s="28">
        <v>23600</v>
      </c>
      <c r="H676" s="6">
        <v>45352</v>
      </c>
      <c r="I676" s="195">
        <f>IF(G676&gt;0,0,"")</f>
        <v>0</v>
      </c>
      <c r="J676" s="195">
        <f>IF(I676=0,G676,"")</f>
        <v>23600</v>
      </c>
      <c r="K676" s="196" t="str">
        <f>IF(J676&gt;0,"ATRASADO","")</f>
        <v>ATRASADO</v>
      </c>
    </row>
    <row r="677" spans="2:11" s="169" customFormat="1">
      <c r="B677" s="6">
        <v>45352</v>
      </c>
      <c r="C677" s="8" t="s">
        <v>1221</v>
      </c>
      <c r="D677" s="9" t="s">
        <v>1205</v>
      </c>
      <c r="E677" s="15" t="s">
        <v>102</v>
      </c>
      <c r="F677" s="55">
        <v>2221</v>
      </c>
      <c r="G677" s="28">
        <v>23600</v>
      </c>
      <c r="H677" s="6">
        <v>45352</v>
      </c>
      <c r="I677" s="195">
        <f>IF(G677&gt;0,0,"")</f>
        <v>0</v>
      </c>
      <c r="J677" s="195">
        <f>IF(I677=0,G677,"")</f>
        <v>23600</v>
      </c>
      <c r="K677" s="196" t="str">
        <f>IF(J677&gt;0,"ATRASADO","")</f>
        <v>ATRASADO</v>
      </c>
    </row>
    <row r="678" spans="2:11" s="169" customFormat="1">
      <c r="B678" s="6">
        <v>45352</v>
      </c>
      <c r="C678" s="8" t="s">
        <v>1222</v>
      </c>
      <c r="D678" s="9" t="s">
        <v>1205</v>
      </c>
      <c r="E678" s="15" t="s">
        <v>102</v>
      </c>
      <c r="F678" s="55">
        <v>2221</v>
      </c>
      <c r="G678" s="28">
        <v>23600</v>
      </c>
      <c r="H678" s="6">
        <v>45352</v>
      </c>
      <c r="I678" s="195">
        <f>IF(G678&gt;0,0,"")</f>
        <v>0</v>
      </c>
      <c r="J678" s="195">
        <f>IF(I678=0,G678,"")</f>
        <v>23600</v>
      </c>
      <c r="K678" s="196" t="str">
        <f>IF(J678&gt;0,"ATRASADO","")</f>
        <v>ATRASADO</v>
      </c>
    </row>
    <row r="679" spans="2:11" s="169" customFormat="1">
      <c r="B679" s="6">
        <v>45352</v>
      </c>
      <c r="C679" s="8" t="s">
        <v>1223</v>
      </c>
      <c r="D679" s="9" t="s">
        <v>1205</v>
      </c>
      <c r="E679" s="15" t="s">
        <v>102</v>
      </c>
      <c r="F679" s="55">
        <v>2221</v>
      </c>
      <c r="G679" s="28">
        <v>23600</v>
      </c>
      <c r="H679" s="6">
        <v>45352</v>
      </c>
      <c r="I679" s="195">
        <f>IF(G679&gt;0,0,"")</f>
        <v>0</v>
      </c>
      <c r="J679" s="195">
        <f>IF(I679=0,G679,"")</f>
        <v>23600</v>
      </c>
      <c r="K679" s="196" t="str">
        <f>IF(J679&gt;0,"ATRASADO","")</f>
        <v>ATRASADO</v>
      </c>
    </row>
    <row r="680" spans="2:11" s="169" customFormat="1">
      <c r="B680" s="6">
        <v>45352</v>
      </c>
      <c r="C680" s="8" t="s">
        <v>1224</v>
      </c>
      <c r="D680" s="9" t="s">
        <v>1205</v>
      </c>
      <c r="E680" s="15" t="s">
        <v>102</v>
      </c>
      <c r="F680" s="55">
        <v>2221</v>
      </c>
      <c r="G680" s="28">
        <v>23600</v>
      </c>
      <c r="H680" s="6">
        <v>45352</v>
      </c>
      <c r="I680" s="195">
        <f>IF(G680&gt;0,0,"")</f>
        <v>0</v>
      </c>
      <c r="J680" s="195">
        <f>IF(I680=0,G680,"")</f>
        <v>23600</v>
      </c>
      <c r="K680" s="196" t="str">
        <f>IF(J680&gt;0,"ATRASADO","")</f>
        <v>ATRASADO</v>
      </c>
    </row>
    <row r="681" spans="2:11" s="130" customFormat="1">
      <c r="B681" s="6"/>
      <c r="C681" s="8"/>
      <c r="D681" s="178"/>
      <c r="E681" s="15"/>
      <c r="F681" s="55"/>
      <c r="G681" s="28"/>
      <c r="H681" s="6"/>
      <c r="I681" s="195"/>
      <c r="J681" s="195"/>
      <c r="K681" s="196"/>
    </row>
    <row r="682" spans="2:11" s="138" customFormat="1">
      <c r="B682" s="6" t="s">
        <v>827</v>
      </c>
      <c r="C682" s="8" t="s">
        <v>834</v>
      </c>
      <c r="D682" s="178" t="s">
        <v>786</v>
      </c>
      <c r="E682" s="15" t="s">
        <v>102</v>
      </c>
      <c r="F682" s="55">
        <v>2221</v>
      </c>
      <c r="G682" s="28">
        <v>23600</v>
      </c>
      <c r="H682" s="6" t="s">
        <v>827</v>
      </c>
      <c r="I682" s="195">
        <f>IF(G682&gt;0,0,"")</f>
        <v>0</v>
      </c>
      <c r="J682" s="195">
        <f>IF(I682=0,G682,"")</f>
        <v>23600</v>
      </c>
      <c r="K682" s="196" t="str">
        <f>IF(J682&gt;0,"ATRASADO","")</f>
        <v>ATRASADO</v>
      </c>
    </row>
    <row r="683" spans="2:11" s="186" customFormat="1">
      <c r="B683" s="6"/>
      <c r="C683" s="8"/>
      <c r="D683" s="178"/>
      <c r="E683" s="15"/>
      <c r="F683" s="55"/>
      <c r="G683" s="28"/>
      <c r="H683" s="6"/>
      <c r="I683" s="195"/>
      <c r="J683" s="195"/>
      <c r="K683" s="196"/>
    </row>
    <row r="684" spans="2:11" s="186" customFormat="1">
      <c r="B684" s="6" t="s">
        <v>1616</v>
      </c>
      <c r="C684" s="8" t="s">
        <v>1631</v>
      </c>
      <c r="D684" s="178" t="s">
        <v>1578</v>
      </c>
      <c r="E684" s="15" t="s">
        <v>158</v>
      </c>
      <c r="F684" s="55">
        <v>2371</v>
      </c>
      <c r="G684" s="28">
        <v>886400</v>
      </c>
      <c r="H684" s="6" t="s">
        <v>1616</v>
      </c>
      <c r="I684" s="195">
        <v>604350</v>
      </c>
      <c r="J684" s="195">
        <f>+G684-I684</f>
        <v>282050</v>
      </c>
      <c r="K684" s="196" t="str">
        <f>IF(J684&gt;0,"ATRASADO","")</f>
        <v>ATRASADO</v>
      </c>
    </row>
    <row r="685" spans="2:11" s="186" customFormat="1">
      <c r="B685" s="6" t="s">
        <v>1616</v>
      </c>
      <c r="C685" s="8" t="s">
        <v>1634</v>
      </c>
      <c r="D685" s="178" t="s">
        <v>1578</v>
      </c>
      <c r="E685" s="15" t="s">
        <v>158</v>
      </c>
      <c r="F685" s="55">
        <v>2371</v>
      </c>
      <c r="G685" s="28">
        <v>443200</v>
      </c>
      <c r="H685" s="6" t="s">
        <v>1616</v>
      </c>
      <c r="I685" s="195"/>
      <c r="J685" s="195">
        <f>+G685-I685</f>
        <v>443200</v>
      </c>
      <c r="K685" s="196" t="str">
        <f>IF(J685&gt;0,"ATRASADO","")</f>
        <v>ATRASADO</v>
      </c>
    </row>
    <row r="686" spans="2:11" s="186" customFormat="1">
      <c r="B686" s="6" t="s">
        <v>1616</v>
      </c>
      <c r="C686" s="8" t="s">
        <v>1632</v>
      </c>
      <c r="D686" s="178" t="s">
        <v>1578</v>
      </c>
      <c r="E686" s="15" t="s">
        <v>158</v>
      </c>
      <c r="F686" s="55">
        <v>2371</v>
      </c>
      <c r="G686" s="28">
        <v>443200</v>
      </c>
      <c r="H686" s="6" t="s">
        <v>1616</v>
      </c>
      <c r="I686" s="195"/>
      <c r="J686" s="195">
        <f>+G686-I686</f>
        <v>443200</v>
      </c>
      <c r="K686" s="196" t="str">
        <f>IF(J686&gt;0,"ATRASADO","")</f>
        <v>ATRASADO</v>
      </c>
    </row>
    <row r="687" spans="2:11" s="186" customFormat="1">
      <c r="B687" s="6" t="s">
        <v>1616</v>
      </c>
      <c r="C687" s="8" t="s">
        <v>1633</v>
      </c>
      <c r="D687" s="178" t="s">
        <v>1578</v>
      </c>
      <c r="E687" s="15" t="s">
        <v>158</v>
      </c>
      <c r="F687" s="55">
        <v>2371</v>
      </c>
      <c r="G687" s="28">
        <v>221600</v>
      </c>
      <c r="H687" s="6" t="s">
        <v>1616</v>
      </c>
      <c r="I687" s="195"/>
      <c r="J687" s="195">
        <f>+G687-I687</f>
        <v>221600</v>
      </c>
      <c r="K687" s="196" t="str">
        <f>IF(J687&gt;0,"ATRASADO","")</f>
        <v>ATRASADO</v>
      </c>
    </row>
    <row r="688" spans="2:11" s="186" customFormat="1">
      <c r="B688" s="6" t="s">
        <v>1630</v>
      </c>
      <c r="C688" s="8" t="s">
        <v>1524</v>
      </c>
      <c r="D688" s="178" t="s">
        <v>1578</v>
      </c>
      <c r="E688" s="15" t="s">
        <v>158</v>
      </c>
      <c r="F688" s="55">
        <v>2371</v>
      </c>
      <c r="G688" s="28">
        <v>886400</v>
      </c>
      <c r="H688" s="6" t="s">
        <v>1630</v>
      </c>
      <c r="I688" s="195"/>
      <c r="J688" s="195">
        <f>+G688-I688</f>
        <v>886400</v>
      </c>
      <c r="K688" s="196" t="s">
        <v>746</v>
      </c>
    </row>
    <row r="689" spans="2:11" s="168" customFormat="1">
      <c r="B689" s="6"/>
      <c r="C689" s="8"/>
      <c r="D689" s="178"/>
      <c r="E689" s="15"/>
      <c r="F689" s="55"/>
      <c r="G689" s="28"/>
      <c r="H689" s="6"/>
      <c r="I689" s="195"/>
      <c r="J689" s="195"/>
      <c r="K689" s="196"/>
    </row>
    <row r="690" spans="2:11" s="168" customFormat="1">
      <c r="B690" s="6">
        <v>45327</v>
      </c>
      <c r="C690" s="8" t="s">
        <v>1157</v>
      </c>
      <c r="D690" s="178" t="s">
        <v>1134</v>
      </c>
      <c r="E690" s="15" t="s">
        <v>440</v>
      </c>
      <c r="F690" s="55">
        <v>2311</v>
      </c>
      <c r="G690" s="28">
        <v>1974900</v>
      </c>
      <c r="H690" s="6">
        <v>44989</v>
      </c>
      <c r="I690" s="195">
        <v>0</v>
      </c>
      <c r="J690" s="195">
        <f>IF(I690=0,G690,"")</f>
        <v>1974900</v>
      </c>
      <c r="K690" s="196" t="str">
        <f>IF(J690&gt;0,"ATRASADO","")</f>
        <v>ATRASADO</v>
      </c>
    </row>
    <row r="691" spans="2:11" s="169" customFormat="1">
      <c r="B691" s="6" t="s">
        <v>1160</v>
      </c>
      <c r="C691" s="8" t="s">
        <v>962</v>
      </c>
      <c r="D691" s="178" t="s">
        <v>1134</v>
      </c>
      <c r="E691" s="15" t="s">
        <v>440</v>
      </c>
      <c r="F691" s="55">
        <v>2311</v>
      </c>
      <c r="G691" s="28">
        <v>2369880</v>
      </c>
      <c r="H691" s="6" t="s">
        <v>1225</v>
      </c>
      <c r="I691" s="195">
        <v>0</v>
      </c>
      <c r="J691" s="195">
        <f>IF(I691=0,G691,"")</f>
        <v>2369880</v>
      </c>
      <c r="K691" s="196" t="s">
        <v>746</v>
      </c>
    </row>
    <row r="692" spans="2:11" s="108" customFormat="1">
      <c r="B692" s="6"/>
      <c r="C692" s="8"/>
      <c r="D692" s="9"/>
      <c r="E692" s="15"/>
      <c r="F692" s="55"/>
      <c r="G692" s="28"/>
      <c r="H692" s="6"/>
      <c r="I692" s="195"/>
      <c r="J692" s="195"/>
      <c r="K692" s="196"/>
    </row>
    <row r="693" spans="2:11">
      <c r="B693" s="7">
        <v>41414</v>
      </c>
      <c r="C693" s="8">
        <v>1500000003</v>
      </c>
      <c r="D693" s="9" t="s">
        <v>9</v>
      </c>
      <c r="E693" s="15" t="s">
        <v>10</v>
      </c>
      <c r="F693" s="55">
        <v>2311</v>
      </c>
      <c r="G693" s="28">
        <v>860000</v>
      </c>
      <c r="H693" s="7">
        <v>41414</v>
      </c>
      <c r="I693" s="195">
        <f t="shared" ref="I693:I705" si="73">IF(G693&gt;0,0,"")</f>
        <v>0</v>
      </c>
      <c r="J693" s="195">
        <f t="shared" ref="J693:J725" si="74">IF(I693=0,G693,"")</f>
        <v>860000</v>
      </c>
      <c r="K693" s="196" t="str">
        <f>IF(J693&gt;0,"ATRASADO","")</f>
        <v>ATRASADO</v>
      </c>
    </row>
    <row r="694" spans="2:11" s="101" customFormat="1">
      <c r="B694" s="7"/>
      <c r="C694" s="8"/>
      <c r="D694" s="9"/>
      <c r="E694" s="15"/>
      <c r="F694" s="55"/>
      <c r="G694" s="28"/>
      <c r="H694" s="7"/>
      <c r="I694" s="195" t="str">
        <f t="shared" si="73"/>
        <v/>
      </c>
      <c r="J694" s="195" t="str">
        <f t="shared" si="74"/>
        <v/>
      </c>
      <c r="K694" s="196"/>
    </row>
    <row r="695" spans="2:11">
      <c r="B695" s="6">
        <v>41718</v>
      </c>
      <c r="C695" s="24">
        <v>1501939632</v>
      </c>
      <c r="D695" s="9" t="s">
        <v>140</v>
      </c>
      <c r="E695" s="15" t="s">
        <v>141</v>
      </c>
      <c r="F695" s="55">
        <v>2323</v>
      </c>
      <c r="G695" s="28">
        <v>135346</v>
      </c>
      <c r="H695" s="6">
        <v>41718</v>
      </c>
      <c r="I695" s="195">
        <f t="shared" si="73"/>
        <v>0</v>
      </c>
      <c r="J695" s="195">
        <f t="shared" si="74"/>
        <v>135346</v>
      </c>
      <c r="K695" s="196" t="str">
        <f>IF(J695&gt;0,"ATRASADO","")</f>
        <v>ATRASADO</v>
      </c>
    </row>
    <row r="696" spans="2:11" s="106" customFormat="1">
      <c r="B696" s="20"/>
      <c r="C696" s="13"/>
      <c r="D696" s="9"/>
      <c r="E696" s="15"/>
      <c r="F696" s="55"/>
      <c r="G696" s="28"/>
      <c r="H696" s="20"/>
      <c r="I696" s="195" t="str">
        <f t="shared" si="73"/>
        <v/>
      </c>
      <c r="J696" s="195" t="str">
        <f t="shared" si="74"/>
        <v/>
      </c>
      <c r="K696" s="196"/>
    </row>
    <row r="697" spans="2:11" s="77" customFormat="1">
      <c r="B697" s="32">
        <v>41973</v>
      </c>
      <c r="C697" s="31" t="s">
        <v>486</v>
      </c>
      <c r="D697" s="9" t="s">
        <v>487</v>
      </c>
      <c r="E697" s="15" t="s">
        <v>440</v>
      </c>
      <c r="F697" s="55">
        <v>2311</v>
      </c>
      <c r="G697" s="28">
        <v>102424</v>
      </c>
      <c r="H697" s="32">
        <v>41973</v>
      </c>
      <c r="I697" s="195">
        <f t="shared" si="73"/>
        <v>0</v>
      </c>
      <c r="J697" s="195">
        <f t="shared" si="74"/>
        <v>102424</v>
      </c>
      <c r="K697" s="196" t="str">
        <f>IF(J697&gt;0,"ATRASADO","")</f>
        <v>ATRASADO</v>
      </c>
    </row>
    <row r="698" spans="2:11" s="102" customFormat="1">
      <c r="B698" s="20"/>
      <c r="C698" s="13"/>
      <c r="D698" s="9"/>
      <c r="E698" s="15"/>
      <c r="F698" s="55"/>
      <c r="G698" s="28"/>
      <c r="H698" s="20"/>
      <c r="I698" s="195" t="str">
        <f t="shared" si="73"/>
        <v/>
      </c>
      <c r="J698" s="195" t="str">
        <f t="shared" si="74"/>
        <v/>
      </c>
      <c r="K698" s="196"/>
    </row>
    <row r="699" spans="2:11" s="77" customFormat="1">
      <c r="B699" s="32">
        <v>41455</v>
      </c>
      <c r="C699" s="31" t="s">
        <v>476</v>
      </c>
      <c r="D699" s="9" t="s">
        <v>482</v>
      </c>
      <c r="E699" s="15" t="s">
        <v>440</v>
      </c>
      <c r="F699" s="55">
        <v>2311</v>
      </c>
      <c r="G699" s="28">
        <v>19182</v>
      </c>
      <c r="H699" s="32">
        <v>41455</v>
      </c>
      <c r="I699" s="195">
        <f t="shared" si="73"/>
        <v>0</v>
      </c>
      <c r="J699" s="195">
        <f t="shared" si="74"/>
        <v>19182</v>
      </c>
      <c r="K699" s="196" t="str">
        <f t="shared" ref="K699:K704" si="75">IF(J699&gt;0,"ATRASADO","")</f>
        <v>ATRASADO</v>
      </c>
    </row>
    <row r="700" spans="2:11" s="77" customFormat="1">
      <c r="B700" s="32">
        <v>41455</v>
      </c>
      <c r="C700" s="31" t="s">
        <v>477</v>
      </c>
      <c r="D700" s="9" t="s">
        <v>482</v>
      </c>
      <c r="E700" s="15" t="s">
        <v>440</v>
      </c>
      <c r="F700" s="55">
        <v>2311</v>
      </c>
      <c r="G700" s="28">
        <v>5415</v>
      </c>
      <c r="H700" s="32">
        <v>41455</v>
      </c>
      <c r="I700" s="195">
        <f t="shared" si="73"/>
        <v>0</v>
      </c>
      <c r="J700" s="195">
        <f t="shared" si="74"/>
        <v>5415</v>
      </c>
      <c r="K700" s="196" t="str">
        <f t="shared" si="75"/>
        <v>ATRASADO</v>
      </c>
    </row>
    <row r="701" spans="2:11" s="77" customFormat="1">
      <c r="B701" s="32">
        <v>41455</v>
      </c>
      <c r="C701" s="31" t="s">
        <v>478</v>
      </c>
      <c r="D701" s="9" t="s">
        <v>482</v>
      </c>
      <c r="E701" s="15" t="s">
        <v>440</v>
      </c>
      <c r="F701" s="55">
        <v>2311</v>
      </c>
      <c r="G701" s="28">
        <v>5930</v>
      </c>
      <c r="H701" s="32">
        <v>41455</v>
      </c>
      <c r="I701" s="195">
        <f t="shared" si="73"/>
        <v>0</v>
      </c>
      <c r="J701" s="195">
        <f t="shared" si="74"/>
        <v>5930</v>
      </c>
      <c r="K701" s="196" t="str">
        <f t="shared" si="75"/>
        <v>ATRASADO</v>
      </c>
    </row>
    <row r="702" spans="2:11" s="77" customFormat="1">
      <c r="B702" s="32">
        <v>41455</v>
      </c>
      <c r="C702" s="31" t="s">
        <v>479</v>
      </c>
      <c r="D702" s="9" t="s">
        <v>482</v>
      </c>
      <c r="E702" s="15" t="s">
        <v>440</v>
      </c>
      <c r="F702" s="55">
        <v>2311</v>
      </c>
      <c r="G702" s="28">
        <v>11213.8</v>
      </c>
      <c r="H702" s="32">
        <v>41455</v>
      </c>
      <c r="I702" s="195">
        <f t="shared" si="73"/>
        <v>0</v>
      </c>
      <c r="J702" s="195">
        <f t="shared" si="74"/>
        <v>11213.8</v>
      </c>
      <c r="K702" s="196" t="str">
        <f t="shared" si="75"/>
        <v>ATRASADO</v>
      </c>
    </row>
    <row r="703" spans="2:11" s="77" customFormat="1">
      <c r="B703" s="32">
        <v>41289</v>
      </c>
      <c r="C703" s="31" t="s">
        <v>480</v>
      </c>
      <c r="D703" s="9" t="s">
        <v>482</v>
      </c>
      <c r="E703" s="15" t="s">
        <v>440</v>
      </c>
      <c r="F703" s="55">
        <v>2311</v>
      </c>
      <c r="G703" s="28">
        <v>87718</v>
      </c>
      <c r="H703" s="32">
        <v>41289</v>
      </c>
      <c r="I703" s="195">
        <f t="shared" si="73"/>
        <v>0</v>
      </c>
      <c r="J703" s="195">
        <f t="shared" si="74"/>
        <v>87718</v>
      </c>
      <c r="K703" s="196" t="str">
        <f t="shared" si="75"/>
        <v>ATRASADO</v>
      </c>
    </row>
    <row r="704" spans="2:11" s="77" customFormat="1">
      <c r="B704" s="32">
        <v>41289</v>
      </c>
      <c r="C704" s="31" t="s">
        <v>481</v>
      </c>
      <c r="D704" s="9" t="s">
        <v>482</v>
      </c>
      <c r="E704" s="15" t="s">
        <v>440</v>
      </c>
      <c r="F704" s="55">
        <v>2311</v>
      </c>
      <c r="G704" s="28">
        <v>6900</v>
      </c>
      <c r="H704" s="32">
        <v>41289</v>
      </c>
      <c r="I704" s="195">
        <f t="shared" si="73"/>
        <v>0</v>
      </c>
      <c r="J704" s="195">
        <f t="shared" si="74"/>
        <v>6900</v>
      </c>
      <c r="K704" s="196" t="str">
        <f t="shared" si="75"/>
        <v>ATRASADO</v>
      </c>
    </row>
    <row r="705" spans="2:11" s="77" customFormat="1">
      <c r="B705" s="20"/>
      <c r="C705" s="13"/>
      <c r="D705" s="9"/>
      <c r="E705" s="15"/>
      <c r="F705" s="55"/>
      <c r="G705" s="28"/>
      <c r="H705" s="20"/>
      <c r="I705" s="195" t="str">
        <f t="shared" si="73"/>
        <v/>
      </c>
      <c r="J705" s="195" t="str">
        <f t="shared" si="74"/>
        <v/>
      </c>
      <c r="K705" s="196"/>
    </row>
    <row r="706" spans="2:11" s="10" customFormat="1">
      <c r="B706" s="7" t="s">
        <v>862</v>
      </c>
      <c r="C706" s="44" t="s">
        <v>162</v>
      </c>
      <c r="D706" s="9" t="s">
        <v>163</v>
      </c>
      <c r="E706" s="15" t="s">
        <v>867</v>
      </c>
      <c r="F706" s="55">
        <v>2111</v>
      </c>
      <c r="G706" s="28">
        <f>15465660.04-14000-3108048.54</f>
        <v>12343611.5</v>
      </c>
      <c r="H706" s="7">
        <v>45087</v>
      </c>
      <c r="I706" s="195">
        <v>0</v>
      </c>
      <c r="J706" s="195">
        <f t="shared" si="74"/>
        <v>12343611.5</v>
      </c>
      <c r="K706" s="196" t="str">
        <f t="shared" ref="K706:K721" si="76">IF(J706&gt;0,"ATRASADO","")</f>
        <v>ATRASADO</v>
      </c>
    </row>
    <row r="707" spans="2:11" s="10" customFormat="1">
      <c r="B707" s="7" t="s">
        <v>886</v>
      </c>
      <c r="C707" s="44" t="s">
        <v>162</v>
      </c>
      <c r="D707" s="9" t="s">
        <v>163</v>
      </c>
      <c r="E707" s="15" t="s">
        <v>889</v>
      </c>
      <c r="F707" s="55">
        <v>2111</v>
      </c>
      <c r="G707" s="28">
        <f>6177197.55-3973830.13</f>
        <v>2203367.42</v>
      </c>
      <c r="H707" s="7">
        <v>45117</v>
      </c>
      <c r="I707" s="195">
        <v>0</v>
      </c>
      <c r="J707" s="195">
        <f t="shared" si="74"/>
        <v>2203367.42</v>
      </c>
      <c r="K707" s="196" t="str">
        <f t="shared" si="76"/>
        <v>ATRASADO</v>
      </c>
    </row>
    <row r="708" spans="2:11" s="10" customFormat="1">
      <c r="B708" s="7" t="s">
        <v>905</v>
      </c>
      <c r="C708" s="44" t="s">
        <v>162</v>
      </c>
      <c r="D708" s="9" t="s">
        <v>163</v>
      </c>
      <c r="E708" s="15" t="s">
        <v>908</v>
      </c>
      <c r="F708" s="55">
        <v>2111</v>
      </c>
      <c r="G708" s="28">
        <f>5814941.36-2878988.12</f>
        <v>2935953.24</v>
      </c>
      <c r="H708" s="7">
        <v>45148</v>
      </c>
      <c r="I708" s="195">
        <v>0</v>
      </c>
      <c r="J708" s="195">
        <f t="shared" si="74"/>
        <v>2935953.24</v>
      </c>
      <c r="K708" s="196" t="str">
        <f t="shared" si="76"/>
        <v>ATRASADO</v>
      </c>
    </row>
    <row r="709" spans="2:11" s="10" customFormat="1">
      <c r="B709" s="7" t="s">
        <v>920</v>
      </c>
      <c r="C709" s="44" t="s">
        <v>162</v>
      </c>
      <c r="D709" s="9" t="s">
        <v>163</v>
      </c>
      <c r="E709" s="15" t="s">
        <v>934</v>
      </c>
      <c r="F709" s="55">
        <v>2111</v>
      </c>
      <c r="G709" s="28">
        <f>5984109.71-3977643.97-15109.76</f>
        <v>1991355.9799999997</v>
      </c>
      <c r="H709" s="7">
        <v>45179</v>
      </c>
      <c r="I709" s="195">
        <v>0</v>
      </c>
      <c r="J709" s="195">
        <f t="shared" si="74"/>
        <v>1991355.9799999997</v>
      </c>
      <c r="K709" s="196" t="str">
        <f t="shared" si="76"/>
        <v>ATRASADO</v>
      </c>
    </row>
    <row r="710" spans="2:11" s="10" customFormat="1">
      <c r="B710" s="7" t="s">
        <v>921</v>
      </c>
      <c r="C710" s="44" t="s">
        <v>162</v>
      </c>
      <c r="D710" s="9" t="s">
        <v>163</v>
      </c>
      <c r="E710" s="15" t="s">
        <v>952</v>
      </c>
      <c r="F710" s="55">
        <v>2111</v>
      </c>
      <c r="G710" s="28">
        <f>11740927.04-2784842.83-1032366.41-3487232.53</f>
        <v>4436485.2699999996</v>
      </c>
      <c r="H710" s="7">
        <v>45209</v>
      </c>
      <c r="I710" s="195">
        <v>0</v>
      </c>
      <c r="J710" s="195">
        <f t="shared" si="74"/>
        <v>4436485.2699999996</v>
      </c>
      <c r="K710" s="196" t="str">
        <f t="shared" si="76"/>
        <v>ATRASADO</v>
      </c>
    </row>
    <row r="711" spans="2:11" s="10" customFormat="1">
      <c r="B711" s="7" t="s">
        <v>961</v>
      </c>
      <c r="C711" s="44" t="s">
        <v>162</v>
      </c>
      <c r="D711" s="9" t="s">
        <v>163</v>
      </c>
      <c r="E711" s="15" t="s">
        <v>983</v>
      </c>
      <c r="F711" s="55">
        <v>2111</v>
      </c>
      <c r="G711" s="28">
        <f>1538991.44+257057.05</f>
        <v>1796048.49</v>
      </c>
      <c r="H711" s="7">
        <v>45240</v>
      </c>
      <c r="I711" s="195">
        <v>0</v>
      </c>
      <c r="J711" s="195">
        <f t="shared" si="74"/>
        <v>1796048.49</v>
      </c>
      <c r="K711" s="196" t="str">
        <f t="shared" si="76"/>
        <v>ATRASADO</v>
      </c>
    </row>
    <row r="712" spans="2:11" s="10" customFormat="1">
      <c r="B712" s="7" t="s">
        <v>1012</v>
      </c>
      <c r="C712" s="44" t="s">
        <v>162</v>
      </c>
      <c r="D712" s="9" t="s">
        <v>163</v>
      </c>
      <c r="E712" s="15" t="s">
        <v>1015</v>
      </c>
      <c r="F712" s="55">
        <v>2111</v>
      </c>
      <c r="G712" s="28">
        <f>9411929.45-2798639.51</f>
        <v>6613289.9399999995</v>
      </c>
      <c r="H712" s="7">
        <v>45270</v>
      </c>
      <c r="I712" s="195">
        <v>0</v>
      </c>
      <c r="J712" s="195">
        <f t="shared" si="74"/>
        <v>6613289.9399999995</v>
      </c>
      <c r="K712" s="196" t="str">
        <f t="shared" si="76"/>
        <v>ATRASADO</v>
      </c>
    </row>
    <row r="713" spans="2:11" s="10" customFormat="1">
      <c r="B713" s="7" t="s">
        <v>1047</v>
      </c>
      <c r="C713" s="44" t="s">
        <v>162</v>
      </c>
      <c r="D713" s="9" t="s">
        <v>163</v>
      </c>
      <c r="E713" s="15" t="s">
        <v>1083</v>
      </c>
      <c r="F713" s="55">
        <v>2111</v>
      </c>
      <c r="G713" s="28">
        <f>5738056.03+1897343.77+78845-2798610.17</f>
        <v>4915634.6300000008</v>
      </c>
      <c r="H713" s="7">
        <v>45301</v>
      </c>
      <c r="I713" s="195">
        <v>0</v>
      </c>
      <c r="J713" s="195">
        <f t="shared" si="74"/>
        <v>4915634.6300000008</v>
      </c>
      <c r="K713" s="196" t="str">
        <f t="shared" si="76"/>
        <v>ATRASADO</v>
      </c>
    </row>
    <row r="714" spans="2:11" s="10" customFormat="1">
      <c r="B714" s="7" t="s">
        <v>1115</v>
      </c>
      <c r="C714" s="44" t="s">
        <v>162</v>
      </c>
      <c r="D714" s="9" t="s">
        <v>163</v>
      </c>
      <c r="E714" s="15" t="s">
        <v>1129</v>
      </c>
      <c r="F714" s="55">
        <v>2111</v>
      </c>
      <c r="G714" s="28">
        <v>1633125.4999999998</v>
      </c>
      <c r="H714" s="7">
        <v>45332</v>
      </c>
      <c r="I714" s="195">
        <v>0</v>
      </c>
      <c r="J714" s="195">
        <f t="shared" si="74"/>
        <v>1633125.4999999998</v>
      </c>
      <c r="K714" s="196" t="str">
        <f t="shared" si="76"/>
        <v>ATRASADO</v>
      </c>
    </row>
    <row r="715" spans="2:11" s="10" customFormat="1" ht="14.25" customHeight="1">
      <c r="B715" s="7" t="s">
        <v>1161</v>
      </c>
      <c r="C715" s="44" t="s">
        <v>162</v>
      </c>
      <c r="D715" s="9" t="s">
        <v>163</v>
      </c>
      <c r="E715" s="15" t="s">
        <v>1194</v>
      </c>
      <c r="F715" s="55">
        <v>2111</v>
      </c>
      <c r="G715" s="28">
        <v>720976.76000000024</v>
      </c>
      <c r="H715" s="7">
        <v>45361</v>
      </c>
      <c r="I715" s="195">
        <v>0</v>
      </c>
      <c r="J715" s="195">
        <f t="shared" si="74"/>
        <v>720976.76000000024</v>
      </c>
      <c r="K715" s="196" t="str">
        <f t="shared" si="76"/>
        <v>ATRASADO</v>
      </c>
    </row>
    <row r="716" spans="2:11" s="10" customFormat="1" ht="14.25" customHeight="1">
      <c r="B716" s="7" t="s">
        <v>1227</v>
      </c>
      <c r="C716" s="44" t="s">
        <v>162</v>
      </c>
      <c r="D716" s="9" t="s">
        <v>163</v>
      </c>
      <c r="E716" s="15" t="s">
        <v>1252</v>
      </c>
      <c r="F716" s="55">
        <v>2111</v>
      </c>
      <c r="G716" s="28">
        <v>5929878.1800000006</v>
      </c>
      <c r="H716" s="7">
        <v>45392</v>
      </c>
      <c r="I716" s="195">
        <v>0</v>
      </c>
      <c r="J716" s="195">
        <f t="shared" si="74"/>
        <v>5929878.1800000006</v>
      </c>
      <c r="K716" s="196" t="str">
        <f t="shared" si="76"/>
        <v>ATRASADO</v>
      </c>
    </row>
    <row r="717" spans="2:11" s="10" customFormat="1" ht="14.25" customHeight="1">
      <c r="B717" s="7" t="s">
        <v>1216</v>
      </c>
      <c r="C717" s="44" t="s">
        <v>162</v>
      </c>
      <c r="D717" s="9" t="s">
        <v>163</v>
      </c>
      <c r="E717" s="15" t="s">
        <v>1329</v>
      </c>
      <c r="F717" s="55">
        <v>2111</v>
      </c>
      <c r="G717" s="28">
        <v>1175047.2599999998</v>
      </c>
      <c r="H717" s="7">
        <v>45571</v>
      </c>
      <c r="I717" s="195">
        <v>0</v>
      </c>
      <c r="J717" s="195">
        <f t="shared" si="74"/>
        <v>1175047.2599999998</v>
      </c>
      <c r="K717" s="196" t="str">
        <f t="shared" si="76"/>
        <v>ATRASADO</v>
      </c>
    </row>
    <row r="718" spans="2:11" s="10" customFormat="1" ht="14.25" customHeight="1">
      <c r="B718" s="7" t="s">
        <v>1372</v>
      </c>
      <c r="C718" s="44" t="s">
        <v>162</v>
      </c>
      <c r="D718" s="9" t="s">
        <v>163</v>
      </c>
      <c r="E718" s="15" t="s">
        <v>1420</v>
      </c>
      <c r="F718" s="55">
        <v>2111</v>
      </c>
      <c r="G718" s="28">
        <v>1295387.9200000004</v>
      </c>
      <c r="H718" s="7">
        <v>45422</v>
      </c>
      <c r="I718" s="195">
        <v>0</v>
      </c>
      <c r="J718" s="195">
        <f t="shared" si="74"/>
        <v>1295387.9200000004</v>
      </c>
      <c r="K718" s="196" t="str">
        <f t="shared" si="76"/>
        <v>ATRASADO</v>
      </c>
    </row>
    <row r="719" spans="2:11" s="10" customFormat="1" ht="14.25" customHeight="1">
      <c r="B719" s="7" t="s">
        <v>1441</v>
      </c>
      <c r="C719" s="44" t="s">
        <v>162</v>
      </c>
      <c r="D719" s="9" t="s">
        <v>163</v>
      </c>
      <c r="E719" s="15" t="s">
        <v>1458</v>
      </c>
      <c r="F719" s="55">
        <v>2111</v>
      </c>
      <c r="G719" s="28">
        <v>5398470.9699999997</v>
      </c>
      <c r="H719" s="7">
        <v>45493</v>
      </c>
      <c r="I719" s="195">
        <v>0</v>
      </c>
      <c r="J719" s="195">
        <f t="shared" si="74"/>
        <v>5398470.9699999997</v>
      </c>
      <c r="K719" s="196" t="str">
        <f t="shared" si="76"/>
        <v>ATRASADO</v>
      </c>
    </row>
    <row r="720" spans="2:11" s="10" customFormat="1" ht="14.25" customHeight="1">
      <c r="B720" s="7" t="s">
        <v>1556</v>
      </c>
      <c r="C720" s="44" t="s">
        <v>162</v>
      </c>
      <c r="D720" s="9" t="s">
        <v>163</v>
      </c>
      <c r="E720" s="15" t="s">
        <v>1559</v>
      </c>
      <c r="F720" s="55">
        <v>2111</v>
      </c>
      <c r="G720" s="28">
        <v>6331652.4100000001</v>
      </c>
      <c r="H720" s="7" t="s">
        <v>1724</v>
      </c>
      <c r="I720" s="195">
        <v>0</v>
      </c>
      <c r="J720" s="195">
        <f t="shared" si="74"/>
        <v>6331652.4100000001</v>
      </c>
      <c r="K720" s="196" t="str">
        <f t="shared" si="76"/>
        <v>ATRASADO</v>
      </c>
    </row>
    <row r="721" spans="2:11" s="10" customFormat="1" ht="14.25" customHeight="1">
      <c r="B721" s="7" t="s">
        <v>1720</v>
      </c>
      <c r="C721" s="44" t="s">
        <v>162</v>
      </c>
      <c r="D721" s="9" t="s">
        <v>163</v>
      </c>
      <c r="E721" s="15" t="s">
        <v>1723</v>
      </c>
      <c r="F721" s="55">
        <v>2111</v>
      </c>
      <c r="G721" s="28">
        <v>1385937.8</v>
      </c>
      <c r="H721" s="7" t="s">
        <v>1725</v>
      </c>
      <c r="I721" s="195">
        <v>0</v>
      </c>
      <c r="J721" s="195">
        <f t="shared" si="74"/>
        <v>1385937.8</v>
      </c>
      <c r="K721" s="196" t="str">
        <f t="shared" si="76"/>
        <v>ATRASADO</v>
      </c>
    </row>
    <row r="722" spans="2:11" s="10" customFormat="1" ht="14.25" customHeight="1">
      <c r="B722" s="7" t="s">
        <v>1647</v>
      </c>
      <c r="C722" s="44" t="s">
        <v>162</v>
      </c>
      <c r="D722" s="9" t="s">
        <v>163</v>
      </c>
      <c r="E722" s="15" t="s">
        <v>1726</v>
      </c>
      <c r="F722" s="55">
        <v>2111</v>
      </c>
      <c r="G722" s="28">
        <v>2834689.4</v>
      </c>
      <c r="H722" s="7" t="s">
        <v>1725</v>
      </c>
      <c r="I722" s="195">
        <v>0</v>
      </c>
      <c r="J722" s="195">
        <f t="shared" si="74"/>
        <v>2834689.4</v>
      </c>
      <c r="K722" s="196" t="s">
        <v>746</v>
      </c>
    </row>
    <row r="723" spans="2:11" s="83" customFormat="1">
      <c r="B723" s="7"/>
      <c r="C723" s="44"/>
      <c r="D723" s="9"/>
      <c r="E723" s="15"/>
      <c r="F723" s="55"/>
      <c r="G723" s="28"/>
      <c r="H723" s="7"/>
      <c r="I723" s="195" t="str">
        <f>IF(G723&gt;0,0,"")</f>
        <v/>
      </c>
      <c r="J723" s="195" t="str">
        <f t="shared" si="74"/>
        <v/>
      </c>
      <c r="K723" s="196"/>
    </row>
    <row r="724" spans="2:11">
      <c r="B724" s="25">
        <v>43489</v>
      </c>
      <c r="C724" s="24" t="s">
        <v>609</v>
      </c>
      <c r="D724" s="9" t="s">
        <v>602</v>
      </c>
      <c r="E724" s="15" t="s">
        <v>158</v>
      </c>
      <c r="F724" s="55">
        <v>2371</v>
      </c>
      <c r="G724" s="28">
        <v>300000</v>
      </c>
      <c r="H724" s="25">
        <v>43489</v>
      </c>
      <c r="I724" s="195">
        <f>IF(G724&gt;0,0,"")</f>
        <v>0</v>
      </c>
      <c r="J724" s="195">
        <f t="shared" si="74"/>
        <v>300000</v>
      </c>
      <c r="K724" s="196" t="str">
        <f>IF(J724&gt;0,"ATRASADO","")</f>
        <v>ATRASADO</v>
      </c>
    </row>
    <row r="725" spans="2:11">
      <c r="B725" s="25">
        <v>43489</v>
      </c>
      <c r="C725" s="24" t="s">
        <v>622</v>
      </c>
      <c r="D725" s="9" t="s">
        <v>602</v>
      </c>
      <c r="E725" s="15" t="s">
        <v>158</v>
      </c>
      <c r="F725" s="55">
        <v>2371</v>
      </c>
      <c r="G725" s="28">
        <v>103440</v>
      </c>
      <c r="H725" s="25">
        <v>43489</v>
      </c>
      <c r="I725" s="195">
        <f>IF(G725&gt;0,0,"")</f>
        <v>0</v>
      </c>
      <c r="J725" s="195">
        <f t="shared" si="74"/>
        <v>103440</v>
      </c>
      <c r="K725" s="196" t="str">
        <f>IF(J725&gt;0,"ATRASADO","")</f>
        <v>ATRASADO</v>
      </c>
    </row>
    <row r="726" spans="2:11" s="172" customFormat="1">
      <c r="B726" s="25"/>
      <c r="C726" s="24"/>
      <c r="D726" s="9"/>
      <c r="E726" s="15"/>
      <c r="F726" s="55"/>
      <c r="G726" s="28"/>
      <c r="H726" s="25"/>
      <c r="I726" s="195"/>
      <c r="J726" s="195"/>
      <c r="K726" s="196"/>
    </row>
    <row r="727" spans="2:11" s="172" customFormat="1">
      <c r="B727" s="25">
        <v>45383</v>
      </c>
      <c r="C727" s="24" t="s">
        <v>1277</v>
      </c>
      <c r="D727" s="9" t="s">
        <v>874</v>
      </c>
      <c r="E727" s="15" t="s">
        <v>102</v>
      </c>
      <c r="F727" s="55">
        <v>2221</v>
      </c>
      <c r="G727" s="28">
        <v>29500</v>
      </c>
      <c r="H727" s="25">
        <v>45383</v>
      </c>
      <c r="I727" s="195">
        <f t="shared" ref="I727:I748" si="77">IF(G727&gt;0,0,"")</f>
        <v>0</v>
      </c>
      <c r="J727" s="195">
        <f t="shared" ref="J727:J748" si="78">IF(I727=0,G727,"")</f>
        <v>29500</v>
      </c>
      <c r="K727" s="196" t="str">
        <f t="shared" ref="K727:K733" si="79">IF(J727&gt;0,"ATRASADO","")</f>
        <v>ATRASADO</v>
      </c>
    </row>
    <row r="728" spans="2:11" s="188" customFormat="1">
      <c r="B728" s="25">
        <v>45505</v>
      </c>
      <c r="C728" s="24" t="s">
        <v>1747</v>
      </c>
      <c r="D728" s="9" t="s">
        <v>874</v>
      </c>
      <c r="E728" s="15" t="s">
        <v>102</v>
      </c>
      <c r="F728" s="55">
        <v>2221</v>
      </c>
      <c r="G728" s="28">
        <v>29500</v>
      </c>
      <c r="H728" s="25">
        <v>45505</v>
      </c>
      <c r="I728" s="195">
        <f t="shared" si="77"/>
        <v>0</v>
      </c>
      <c r="J728" s="195">
        <f t="shared" si="78"/>
        <v>29500</v>
      </c>
      <c r="K728" s="196" t="str">
        <f t="shared" si="79"/>
        <v>ATRASADO</v>
      </c>
    </row>
    <row r="729" spans="2:11" s="188" customFormat="1">
      <c r="B729" s="25">
        <v>45505</v>
      </c>
      <c r="C729" s="24" t="s">
        <v>1748</v>
      </c>
      <c r="D729" s="9" t="s">
        <v>874</v>
      </c>
      <c r="E729" s="15" t="s">
        <v>102</v>
      </c>
      <c r="F729" s="55">
        <v>2221</v>
      </c>
      <c r="G729" s="28">
        <v>29500</v>
      </c>
      <c r="H729" s="25">
        <v>45505</v>
      </c>
      <c r="I729" s="195">
        <f t="shared" si="77"/>
        <v>0</v>
      </c>
      <c r="J729" s="195">
        <f t="shared" si="78"/>
        <v>29500</v>
      </c>
      <c r="K729" s="196" t="str">
        <f t="shared" si="79"/>
        <v>ATRASADO</v>
      </c>
    </row>
    <row r="730" spans="2:11" s="188" customFormat="1">
      <c r="B730" s="25">
        <v>45505</v>
      </c>
      <c r="C730" s="24" t="s">
        <v>1512</v>
      </c>
      <c r="D730" s="9" t="s">
        <v>874</v>
      </c>
      <c r="E730" s="15" t="s">
        <v>102</v>
      </c>
      <c r="F730" s="55">
        <v>2221</v>
      </c>
      <c r="G730" s="28">
        <v>29500</v>
      </c>
      <c r="H730" s="25">
        <v>45505</v>
      </c>
      <c r="I730" s="195">
        <f t="shared" si="77"/>
        <v>0</v>
      </c>
      <c r="J730" s="195">
        <f t="shared" si="78"/>
        <v>29500</v>
      </c>
      <c r="K730" s="196" t="str">
        <f t="shared" si="79"/>
        <v>ATRASADO</v>
      </c>
    </row>
    <row r="731" spans="2:11" s="188" customFormat="1">
      <c r="B731" s="25">
        <v>45505</v>
      </c>
      <c r="C731" s="24" t="s">
        <v>1749</v>
      </c>
      <c r="D731" s="9" t="s">
        <v>874</v>
      </c>
      <c r="E731" s="15" t="s">
        <v>102</v>
      </c>
      <c r="F731" s="55">
        <v>2221</v>
      </c>
      <c r="G731" s="28">
        <v>29500</v>
      </c>
      <c r="H731" s="25">
        <v>45505</v>
      </c>
      <c r="I731" s="195">
        <f t="shared" si="77"/>
        <v>0</v>
      </c>
      <c r="J731" s="195">
        <f t="shared" si="78"/>
        <v>29500</v>
      </c>
      <c r="K731" s="196" t="str">
        <f t="shared" si="79"/>
        <v>ATRASADO</v>
      </c>
    </row>
    <row r="732" spans="2:11" s="188" customFormat="1">
      <c r="B732" s="25">
        <v>45505</v>
      </c>
      <c r="C732" s="24" t="s">
        <v>1750</v>
      </c>
      <c r="D732" s="9" t="s">
        <v>874</v>
      </c>
      <c r="E732" s="15" t="s">
        <v>102</v>
      </c>
      <c r="F732" s="55">
        <v>2221</v>
      </c>
      <c r="G732" s="28">
        <v>29500</v>
      </c>
      <c r="H732" s="25">
        <v>45505</v>
      </c>
      <c r="I732" s="195">
        <f t="shared" si="77"/>
        <v>0</v>
      </c>
      <c r="J732" s="195">
        <f t="shared" si="78"/>
        <v>29500</v>
      </c>
      <c r="K732" s="196" t="str">
        <f t="shared" si="79"/>
        <v>ATRASADO</v>
      </c>
    </row>
    <row r="733" spans="2:11" s="188" customFormat="1">
      <c r="B733" s="25">
        <v>45505</v>
      </c>
      <c r="C733" s="24" t="s">
        <v>739</v>
      </c>
      <c r="D733" s="9" t="s">
        <v>874</v>
      </c>
      <c r="E733" s="15" t="s">
        <v>102</v>
      </c>
      <c r="F733" s="55">
        <v>2221</v>
      </c>
      <c r="G733" s="28">
        <v>29500</v>
      </c>
      <c r="H733" s="25">
        <v>45505</v>
      </c>
      <c r="I733" s="195">
        <f t="shared" si="77"/>
        <v>0</v>
      </c>
      <c r="J733" s="195">
        <f t="shared" si="78"/>
        <v>29500</v>
      </c>
      <c r="K733" s="196" t="str">
        <f t="shared" si="79"/>
        <v>ATRASADO</v>
      </c>
    </row>
    <row r="734" spans="2:11" s="103" customFormat="1">
      <c r="B734" s="25"/>
      <c r="C734" s="68"/>
      <c r="D734" s="9"/>
      <c r="E734" s="15"/>
      <c r="F734" s="55"/>
      <c r="G734" s="28"/>
      <c r="H734" s="25"/>
      <c r="I734" s="195" t="str">
        <f t="shared" si="77"/>
        <v/>
      </c>
      <c r="J734" s="195" t="str">
        <f t="shared" si="78"/>
        <v/>
      </c>
      <c r="K734" s="196"/>
    </row>
    <row r="735" spans="2:11">
      <c r="B735" s="6">
        <v>41212</v>
      </c>
      <c r="C735" s="12" t="s">
        <v>47</v>
      </c>
      <c r="D735" s="9" t="s">
        <v>38</v>
      </c>
      <c r="E735" s="15" t="s">
        <v>21</v>
      </c>
      <c r="F735" s="55">
        <v>2251</v>
      </c>
      <c r="G735" s="28">
        <v>12888.88</v>
      </c>
      <c r="H735" s="6">
        <v>41212</v>
      </c>
      <c r="I735" s="195">
        <f t="shared" si="77"/>
        <v>0</v>
      </c>
      <c r="J735" s="195">
        <f t="shared" si="78"/>
        <v>12888.88</v>
      </c>
      <c r="K735" s="196" t="str">
        <f t="shared" ref="K735:K748" si="80">IF(J735&gt;0,"ATRASADO","")</f>
        <v>ATRASADO</v>
      </c>
    </row>
    <row r="736" spans="2:11">
      <c r="B736" s="6">
        <v>41242</v>
      </c>
      <c r="C736" s="12" t="s">
        <v>37</v>
      </c>
      <c r="D736" s="9" t="s">
        <v>38</v>
      </c>
      <c r="E736" s="15" t="s">
        <v>21</v>
      </c>
      <c r="F736" s="55">
        <v>2251</v>
      </c>
      <c r="G736" s="28">
        <v>12888.88</v>
      </c>
      <c r="H736" s="6">
        <v>41242</v>
      </c>
      <c r="I736" s="195">
        <f t="shared" si="77"/>
        <v>0</v>
      </c>
      <c r="J736" s="195">
        <f t="shared" si="78"/>
        <v>12888.88</v>
      </c>
      <c r="K736" s="196" t="str">
        <f t="shared" si="80"/>
        <v>ATRASADO</v>
      </c>
    </row>
    <row r="737" spans="2:11">
      <c r="B737" s="6">
        <v>41272</v>
      </c>
      <c r="C737" s="12" t="s">
        <v>39</v>
      </c>
      <c r="D737" s="9" t="s">
        <v>38</v>
      </c>
      <c r="E737" s="15" t="s">
        <v>21</v>
      </c>
      <c r="F737" s="55">
        <v>2251</v>
      </c>
      <c r="G737" s="28">
        <v>12888.88</v>
      </c>
      <c r="H737" s="6">
        <v>41272</v>
      </c>
      <c r="I737" s="195">
        <f t="shared" si="77"/>
        <v>0</v>
      </c>
      <c r="J737" s="195">
        <f t="shared" si="78"/>
        <v>12888.88</v>
      </c>
      <c r="K737" s="196" t="str">
        <f t="shared" si="80"/>
        <v>ATRASADO</v>
      </c>
    </row>
    <row r="738" spans="2:11">
      <c r="B738" s="6">
        <v>41305</v>
      </c>
      <c r="C738" s="12" t="s">
        <v>40</v>
      </c>
      <c r="D738" s="9" t="s">
        <v>38</v>
      </c>
      <c r="E738" s="15" t="s">
        <v>21</v>
      </c>
      <c r="F738" s="55">
        <v>2251</v>
      </c>
      <c r="G738" s="28">
        <v>12888.88</v>
      </c>
      <c r="H738" s="6">
        <v>41305</v>
      </c>
      <c r="I738" s="195">
        <f t="shared" si="77"/>
        <v>0</v>
      </c>
      <c r="J738" s="195">
        <f t="shared" si="78"/>
        <v>12888.88</v>
      </c>
      <c r="K738" s="196" t="str">
        <f t="shared" si="80"/>
        <v>ATRASADO</v>
      </c>
    </row>
    <row r="739" spans="2:11">
      <c r="B739" s="6">
        <v>41333</v>
      </c>
      <c r="C739" s="12" t="s">
        <v>41</v>
      </c>
      <c r="D739" s="9" t="s">
        <v>38</v>
      </c>
      <c r="E739" s="15" t="s">
        <v>21</v>
      </c>
      <c r="F739" s="55">
        <v>2251</v>
      </c>
      <c r="G739" s="28">
        <v>12888.88</v>
      </c>
      <c r="H739" s="6">
        <v>41333</v>
      </c>
      <c r="I739" s="195">
        <f t="shared" si="77"/>
        <v>0</v>
      </c>
      <c r="J739" s="195">
        <f t="shared" si="78"/>
        <v>12888.88</v>
      </c>
      <c r="K739" s="196" t="str">
        <f t="shared" si="80"/>
        <v>ATRASADO</v>
      </c>
    </row>
    <row r="740" spans="2:11">
      <c r="B740" s="6">
        <v>41364</v>
      </c>
      <c r="C740" s="12" t="s">
        <v>42</v>
      </c>
      <c r="D740" s="9" t="s">
        <v>38</v>
      </c>
      <c r="E740" s="15" t="s">
        <v>21</v>
      </c>
      <c r="F740" s="55">
        <v>2251</v>
      </c>
      <c r="G740" s="28">
        <v>12888.88</v>
      </c>
      <c r="H740" s="6">
        <v>41364</v>
      </c>
      <c r="I740" s="195">
        <f t="shared" si="77"/>
        <v>0</v>
      </c>
      <c r="J740" s="195">
        <f t="shared" si="78"/>
        <v>12888.88</v>
      </c>
      <c r="K740" s="196" t="str">
        <f t="shared" si="80"/>
        <v>ATRASADO</v>
      </c>
    </row>
    <row r="741" spans="2:11">
      <c r="B741" s="6">
        <v>41394</v>
      </c>
      <c r="C741" s="12" t="s">
        <v>43</v>
      </c>
      <c r="D741" s="9" t="s">
        <v>38</v>
      </c>
      <c r="E741" s="15" t="s">
        <v>21</v>
      </c>
      <c r="F741" s="55">
        <v>2251</v>
      </c>
      <c r="G741" s="28">
        <v>12888.88</v>
      </c>
      <c r="H741" s="6">
        <v>41394</v>
      </c>
      <c r="I741" s="195">
        <f t="shared" si="77"/>
        <v>0</v>
      </c>
      <c r="J741" s="195">
        <f t="shared" si="78"/>
        <v>12888.88</v>
      </c>
      <c r="K741" s="196" t="str">
        <f t="shared" si="80"/>
        <v>ATRASADO</v>
      </c>
    </row>
    <row r="742" spans="2:11">
      <c r="B742" s="6">
        <v>41423</v>
      </c>
      <c r="C742" s="12" t="s">
        <v>44</v>
      </c>
      <c r="D742" s="9" t="s">
        <v>38</v>
      </c>
      <c r="E742" s="15" t="s">
        <v>21</v>
      </c>
      <c r="F742" s="55">
        <v>2251</v>
      </c>
      <c r="G742" s="28">
        <v>12888.88</v>
      </c>
      <c r="H742" s="6">
        <v>41423</v>
      </c>
      <c r="I742" s="195">
        <f t="shared" si="77"/>
        <v>0</v>
      </c>
      <c r="J742" s="195">
        <f t="shared" si="78"/>
        <v>12888.88</v>
      </c>
      <c r="K742" s="196" t="str">
        <f t="shared" si="80"/>
        <v>ATRASADO</v>
      </c>
    </row>
    <row r="743" spans="2:11">
      <c r="B743" s="6">
        <v>41454</v>
      </c>
      <c r="C743" s="12" t="s">
        <v>30</v>
      </c>
      <c r="D743" s="9" t="s">
        <v>38</v>
      </c>
      <c r="E743" s="15" t="s">
        <v>21</v>
      </c>
      <c r="F743" s="55">
        <v>2251</v>
      </c>
      <c r="G743" s="28">
        <v>12888.88</v>
      </c>
      <c r="H743" s="6">
        <v>41454</v>
      </c>
      <c r="I743" s="195">
        <f t="shared" si="77"/>
        <v>0</v>
      </c>
      <c r="J743" s="195">
        <f t="shared" si="78"/>
        <v>12888.88</v>
      </c>
      <c r="K743" s="196" t="str">
        <f t="shared" si="80"/>
        <v>ATRASADO</v>
      </c>
    </row>
    <row r="744" spans="2:11">
      <c r="B744" s="6">
        <v>41484</v>
      </c>
      <c r="C744" s="12" t="s">
        <v>32</v>
      </c>
      <c r="D744" s="9" t="s">
        <v>38</v>
      </c>
      <c r="E744" s="15" t="s">
        <v>21</v>
      </c>
      <c r="F744" s="55">
        <v>2251</v>
      </c>
      <c r="G744" s="28">
        <v>12888.88</v>
      </c>
      <c r="H744" s="6">
        <v>41484</v>
      </c>
      <c r="I744" s="195">
        <f t="shared" si="77"/>
        <v>0</v>
      </c>
      <c r="J744" s="195">
        <f t="shared" si="78"/>
        <v>12888.88</v>
      </c>
      <c r="K744" s="196" t="str">
        <f t="shared" si="80"/>
        <v>ATRASADO</v>
      </c>
    </row>
    <row r="745" spans="2:11">
      <c r="B745" s="6">
        <v>41501</v>
      </c>
      <c r="C745" s="12" t="s">
        <v>33</v>
      </c>
      <c r="D745" s="9" t="s">
        <v>38</v>
      </c>
      <c r="E745" s="15" t="s">
        <v>21</v>
      </c>
      <c r="F745" s="55">
        <v>2251</v>
      </c>
      <c r="G745" s="28">
        <v>12888.88</v>
      </c>
      <c r="H745" s="6">
        <v>41501</v>
      </c>
      <c r="I745" s="195">
        <f t="shared" si="77"/>
        <v>0</v>
      </c>
      <c r="J745" s="195">
        <f t="shared" si="78"/>
        <v>12888.88</v>
      </c>
      <c r="K745" s="196" t="str">
        <f t="shared" si="80"/>
        <v>ATRASADO</v>
      </c>
    </row>
    <row r="746" spans="2:11">
      <c r="B746" s="6">
        <v>41547</v>
      </c>
      <c r="C746" s="12" t="s">
        <v>45</v>
      </c>
      <c r="D746" s="9" t="s">
        <v>38</v>
      </c>
      <c r="E746" s="15" t="s">
        <v>21</v>
      </c>
      <c r="F746" s="55">
        <v>2251</v>
      </c>
      <c r="G746" s="28">
        <v>12888.88</v>
      </c>
      <c r="H746" s="6">
        <v>41547</v>
      </c>
      <c r="I746" s="195">
        <f t="shared" si="77"/>
        <v>0</v>
      </c>
      <c r="J746" s="195">
        <f t="shared" si="78"/>
        <v>12888.88</v>
      </c>
      <c r="K746" s="196" t="str">
        <f t="shared" si="80"/>
        <v>ATRASADO</v>
      </c>
    </row>
    <row r="747" spans="2:11">
      <c r="B747" s="6">
        <v>41577</v>
      </c>
      <c r="C747" s="12" t="s">
        <v>46</v>
      </c>
      <c r="D747" s="9" t="s">
        <v>38</v>
      </c>
      <c r="E747" s="15" t="s">
        <v>21</v>
      </c>
      <c r="F747" s="55">
        <v>2251</v>
      </c>
      <c r="G747" s="28">
        <v>12888.88</v>
      </c>
      <c r="H747" s="6">
        <v>41577</v>
      </c>
      <c r="I747" s="195">
        <f t="shared" si="77"/>
        <v>0</v>
      </c>
      <c r="J747" s="195">
        <f t="shared" si="78"/>
        <v>12888.88</v>
      </c>
      <c r="K747" s="196" t="str">
        <f t="shared" si="80"/>
        <v>ATRASADO</v>
      </c>
    </row>
    <row r="748" spans="2:11">
      <c r="B748" s="6">
        <v>40815</v>
      </c>
      <c r="C748" s="12" t="s">
        <v>417</v>
      </c>
      <c r="D748" s="9" t="s">
        <v>38</v>
      </c>
      <c r="E748" s="15" t="s">
        <v>21</v>
      </c>
      <c r="F748" s="55">
        <v>2251</v>
      </c>
      <c r="G748" s="28">
        <v>103111.03999999999</v>
      </c>
      <c r="H748" s="6">
        <v>40815</v>
      </c>
      <c r="I748" s="195">
        <f t="shared" si="77"/>
        <v>0</v>
      </c>
      <c r="J748" s="195">
        <f t="shared" si="78"/>
        <v>103111.03999999999</v>
      </c>
      <c r="K748" s="196" t="str">
        <f t="shared" si="80"/>
        <v>ATRASADO</v>
      </c>
    </row>
    <row r="749" spans="2:11" s="175" customFormat="1">
      <c r="B749" s="6"/>
      <c r="C749" s="12"/>
      <c r="D749" s="9"/>
      <c r="E749" s="15"/>
      <c r="F749" s="55"/>
      <c r="G749" s="28"/>
      <c r="H749" s="6"/>
      <c r="I749" s="195"/>
      <c r="J749" s="195"/>
      <c r="K749" s="196" t="s">
        <v>788</v>
      </c>
    </row>
    <row r="750" spans="2:11" s="175" customFormat="1">
      <c r="B750" s="6" t="s">
        <v>1335</v>
      </c>
      <c r="C750" s="12" t="s">
        <v>1157</v>
      </c>
      <c r="D750" s="9" t="s">
        <v>1338</v>
      </c>
      <c r="E750" s="15" t="s">
        <v>536</v>
      </c>
      <c r="F750" s="55">
        <v>2311</v>
      </c>
      <c r="G750" s="28">
        <v>7800000</v>
      </c>
      <c r="H750" s="6" t="s">
        <v>1335</v>
      </c>
      <c r="I750" s="195">
        <f>IF(G750&gt;0,0,"")</f>
        <v>0</v>
      </c>
      <c r="J750" s="195">
        <f>IF(I750=0,G750,"")</f>
        <v>7800000</v>
      </c>
      <c r="K750" s="196" t="str">
        <f>IF(J750&gt;0,"ATRASADO","")</f>
        <v>ATRASADO</v>
      </c>
    </row>
    <row r="751" spans="2:11" s="175" customFormat="1">
      <c r="B751" s="6">
        <v>45505</v>
      </c>
      <c r="C751" s="12" t="s">
        <v>1635</v>
      </c>
      <c r="D751" s="9" t="s">
        <v>1338</v>
      </c>
      <c r="E751" s="15" t="s">
        <v>536</v>
      </c>
      <c r="F751" s="55">
        <v>2311</v>
      </c>
      <c r="G751" s="28">
        <v>15601300</v>
      </c>
      <c r="H751" s="6">
        <v>45505</v>
      </c>
      <c r="I751" s="195">
        <f>IF(G751&gt;0,0,"")</f>
        <v>0</v>
      </c>
      <c r="J751" s="195">
        <f>IF(I751=0,G751,"")</f>
        <v>15601300</v>
      </c>
      <c r="K751" s="196" t="str">
        <f>IF(J751&gt;0,"ATRASADO","")</f>
        <v>ATRASADO</v>
      </c>
    </row>
    <row r="752" spans="2:11" s="186" customFormat="1">
      <c r="B752" s="6">
        <v>45505</v>
      </c>
      <c r="C752" s="12" t="s">
        <v>1636</v>
      </c>
      <c r="D752" s="9" t="s">
        <v>1338</v>
      </c>
      <c r="E752" s="15" t="s">
        <v>536</v>
      </c>
      <c r="F752" s="55">
        <v>2311</v>
      </c>
      <c r="G752" s="28">
        <v>2538900</v>
      </c>
      <c r="H752" s="6">
        <v>45505</v>
      </c>
      <c r="I752" s="195">
        <f>IF(G752&gt;0,0,"")</f>
        <v>0</v>
      </c>
      <c r="J752" s="195">
        <f>IF(I752=0,G752,"")</f>
        <v>2538900</v>
      </c>
      <c r="K752" s="196" t="str">
        <f>IF(J752&gt;0,"ATRASADO","")</f>
        <v>ATRASADO</v>
      </c>
    </row>
    <row r="753" spans="2:11" s="165" customFormat="1">
      <c r="B753" s="6"/>
      <c r="C753" s="12"/>
      <c r="D753" s="9"/>
      <c r="E753" s="15"/>
      <c r="F753" s="55"/>
      <c r="G753" s="28"/>
      <c r="H753" s="6"/>
      <c r="I753" s="195"/>
      <c r="J753" s="195"/>
      <c r="K753" s="196"/>
    </row>
    <row r="754" spans="2:11" s="179" customFormat="1">
      <c r="B754" s="6">
        <v>45542</v>
      </c>
      <c r="C754" s="12" t="s">
        <v>1638</v>
      </c>
      <c r="D754" s="9" t="s">
        <v>1112</v>
      </c>
      <c r="E754" s="15" t="s">
        <v>902</v>
      </c>
      <c r="F754" s="55">
        <v>2216</v>
      </c>
      <c r="G754" s="28">
        <v>2205.6799999999998</v>
      </c>
      <c r="H754" s="6">
        <v>45542</v>
      </c>
      <c r="I754" s="195">
        <f t="shared" ref="I754:I760" si="81">IF(G754&gt;0,0,"")</f>
        <v>0</v>
      </c>
      <c r="J754" s="195">
        <f t="shared" ref="J754:J760" si="82">IF(I754=0,G754,"")</f>
        <v>2205.6799999999998</v>
      </c>
      <c r="K754" s="196" t="s">
        <v>746</v>
      </c>
    </row>
    <row r="755" spans="2:11" s="179" customFormat="1">
      <c r="B755" s="6" t="s">
        <v>1637</v>
      </c>
      <c r="C755" s="12" t="s">
        <v>1639</v>
      </c>
      <c r="D755" s="9" t="s">
        <v>1112</v>
      </c>
      <c r="E755" s="15" t="s">
        <v>902</v>
      </c>
      <c r="F755" s="55">
        <v>2216</v>
      </c>
      <c r="G755" s="28">
        <v>14071.9</v>
      </c>
      <c r="H755" s="6" t="s">
        <v>1645</v>
      </c>
      <c r="I755" s="195">
        <f t="shared" si="81"/>
        <v>0</v>
      </c>
      <c r="J755" s="195">
        <f t="shared" si="82"/>
        <v>14071.9</v>
      </c>
      <c r="K755" s="196" t="s">
        <v>746</v>
      </c>
    </row>
    <row r="756" spans="2:11" s="179" customFormat="1">
      <c r="B756" s="6" t="s">
        <v>1637</v>
      </c>
      <c r="C756" s="12" t="s">
        <v>1640</v>
      </c>
      <c r="D756" s="9" t="s">
        <v>1112</v>
      </c>
      <c r="E756" s="15" t="s">
        <v>902</v>
      </c>
      <c r="F756" s="55">
        <v>2216</v>
      </c>
      <c r="G756" s="28">
        <v>5144.47</v>
      </c>
      <c r="H756" s="6" t="s">
        <v>1645</v>
      </c>
      <c r="I756" s="195">
        <f t="shared" si="81"/>
        <v>0</v>
      </c>
      <c r="J756" s="195">
        <f t="shared" si="82"/>
        <v>5144.47</v>
      </c>
      <c r="K756" s="196" t="s">
        <v>746</v>
      </c>
    </row>
    <row r="757" spans="2:11" s="179" customFormat="1">
      <c r="B757" s="6" t="s">
        <v>1637</v>
      </c>
      <c r="C757" s="12" t="s">
        <v>1641</v>
      </c>
      <c r="D757" s="9" t="s">
        <v>1112</v>
      </c>
      <c r="E757" s="15" t="s">
        <v>902</v>
      </c>
      <c r="F757" s="55">
        <v>2216</v>
      </c>
      <c r="G757" s="28">
        <v>4234.13</v>
      </c>
      <c r="H757" s="6" t="s">
        <v>1645</v>
      </c>
      <c r="I757" s="195">
        <f t="shared" si="81"/>
        <v>0</v>
      </c>
      <c r="J757" s="195">
        <f t="shared" si="82"/>
        <v>4234.13</v>
      </c>
      <c r="K757" s="196" t="s">
        <v>746</v>
      </c>
    </row>
    <row r="758" spans="2:11" s="179" customFormat="1">
      <c r="B758" s="6" t="s">
        <v>1637</v>
      </c>
      <c r="C758" s="12" t="s">
        <v>1642</v>
      </c>
      <c r="D758" s="9" t="s">
        <v>1112</v>
      </c>
      <c r="E758" s="15" t="s">
        <v>902</v>
      </c>
      <c r="F758" s="55">
        <v>2216</v>
      </c>
      <c r="G758" s="28">
        <v>33579.74</v>
      </c>
      <c r="H758" s="6" t="s">
        <v>1645</v>
      </c>
      <c r="I758" s="195">
        <f t="shared" si="81"/>
        <v>0</v>
      </c>
      <c r="J758" s="195">
        <f t="shared" si="82"/>
        <v>33579.74</v>
      </c>
      <c r="K758" s="196" t="s">
        <v>746</v>
      </c>
    </row>
    <row r="759" spans="2:11" s="179" customFormat="1">
      <c r="B759" s="6" t="s">
        <v>1637</v>
      </c>
      <c r="C759" s="12" t="s">
        <v>1643</v>
      </c>
      <c r="D759" s="9" t="s">
        <v>1112</v>
      </c>
      <c r="E759" s="15" t="s">
        <v>902</v>
      </c>
      <c r="F759" s="55">
        <v>2216</v>
      </c>
      <c r="G759" s="28">
        <v>4489.29</v>
      </c>
      <c r="H759" s="6" t="s">
        <v>1645</v>
      </c>
      <c r="I759" s="195">
        <f t="shared" si="81"/>
        <v>0</v>
      </c>
      <c r="J759" s="195">
        <f t="shared" si="82"/>
        <v>4489.29</v>
      </c>
      <c r="K759" s="196" t="s">
        <v>746</v>
      </c>
    </row>
    <row r="760" spans="2:11" s="179" customFormat="1">
      <c r="B760" s="6" t="s">
        <v>1617</v>
      </c>
      <c r="C760" s="12" t="s">
        <v>1644</v>
      </c>
      <c r="D760" s="9" t="s">
        <v>1112</v>
      </c>
      <c r="E760" s="15" t="s">
        <v>902</v>
      </c>
      <c r="F760" s="55">
        <v>2216</v>
      </c>
      <c r="G760" s="28">
        <v>3421.07</v>
      </c>
      <c r="H760" s="6" t="s">
        <v>1646</v>
      </c>
      <c r="I760" s="195">
        <f t="shared" si="81"/>
        <v>0</v>
      </c>
      <c r="J760" s="195">
        <f t="shared" si="82"/>
        <v>3421.07</v>
      </c>
      <c r="K760" s="196" t="s">
        <v>746</v>
      </c>
    </row>
    <row r="761" spans="2:11" s="161" customFormat="1">
      <c r="B761" s="6"/>
      <c r="C761" s="12"/>
      <c r="D761" s="9"/>
      <c r="E761" s="15"/>
      <c r="F761" s="55"/>
      <c r="G761" s="28"/>
      <c r="H761" s="6"/>
      <c r="I761" s="195"/>
      <c r="J761" s="195"/>
      <c r="K761" s="196"/>
    </row>
    <row r="762" spans="2:11" s="172" customFormat="1">
      <c r="B762" s="6" t="s">
        <v>1647</v>
      </c>
      <c r="C762" s="12" t="s">
        <v>1648</v>
      </c>
      <c r="D762" s="9" t="s">
        <v>1048</v>
      </c>
      <c r="E762" s="15" t="s">
        <v>902</v>
      </c>
      <c r="F762" s="55">
        <v>2216</v>
      </c>
      <c r="G762" s="28">
        <v>365274.96</v>
      </c>
      <c r="H762" s="6" t="s">
        <v>1654</v>
      </c>
      <c r="I762" s="195">
        <f t="shared" ref="I762:I767" si="83">IF(G762&gt;0,0,"")</f>
        <v>0</v>
      </c>
      <c r="J762" s="195">
        <f t="shared" ref="J762:J767" si="84">IF(I762=0,G762,"")</f>
        <v>365274.96</v>
      </c>
      <c r="K762" s="196" t="s">
        <v>746</v>
      </c>
    </row>
    <row r="763" spans="2:11" s="172" customFormat="1">
      <c r="B763" s="6" t="s">
        <v>1647</v>
      </c>
      <c r="C763" s="12" t="s">
        <v>1649</v>
      </c>
      <c r="D763" s="9" t="s">
        <v>1048</v>
      </c>
      <c r="E763" s="15" t="s">
        <v>902</v>
      </c>
      <c r="F763" s="55">
        <v>2216</v>
      </c>
      <c r="G763" s="28">
        <v>379453.48</v>
      </c>
      <c r="H763" s="6" t="s">
        <v>1654</v>
      </c>
      <c r="I763" s="195">
        <f t="shared" si="83"/>
        <v>0</v>
      </c>
      <c r="J763" s="195">
        <f t="shared" si="84"/>
        <v>379453.48</v>
      </c>
      <c r="K763" s="196" t="s">
        <v>746</v>
      </c>
    </row>
    <row r="764" spans="2:11" s="172" customFormat="1">
      <c r="B764" s="6" t="s">
        <v>1647</v>
      </c>
      <c r="C764" s="12" t="s">
        <v>1650</v>
      </c>
      <c r="D764" s="9" t="s">
        <v>1048</v>
      </c>
      <c r="E764" s="15" t="s">
        <v>902</v>
      </c>
      <c r="F764" s="55">
        <v>2216</v>
      </c>
      <c r="G764" s="28">
        <v>61550.47</v>
      </c>
      <c r="H764" s="6" t="s">
        <v>1654</v>
      </c>
      <c r="I764" s="195">
        <f t="shared" si="83"/>
        <v>0</v>
      </c>
      <c r="J764" s="195">
        <f t="shared" si="84"/>
        <v>61550.47</v>
      </c>
      <c r="K764" s="196" t="s">
        <v>746</v>
      </c>
    </row>
    <row r="765" spans="2:11" s="175" customFormat="1">
      <c r="B765" s="6" t="s">
        <v>1647</v>
      </c>
      <c r="C765" s="12" t="s">
        <v>1651</v>
      </c>
      <c r="D765" s="9" t="s">
        <v>1048</v>
      </c>
      <c r="E765" s="15" t="s">
        <v>902</v>
      </c>
      <c r="F765" s="55">
        <v>2216</v>
      </c>
      <c r="G765" s="28">
        <v>54282.559999999998</v>
      </c>
      <c r="H765" s="6" t="s">
        <v>1654</v>
      </c>
      <c r="I765" s="195">
        <f t="shared" si="83"/>
        <v>0</v>
      </c>
      <c r="J765" s="195">
        <f t="shared" si="84"/>
        <v>54282.559999999998</v>
      </c>
      <c r="K765" s="196" t="s">
        <v>746</v>
      </c>
    </row>
    <row r="766" spans="2:11" s="172" customFormat="1">
      <c r="B766" s="6" t="s">
        <v>1647</v>
      </c>
      <c r="C766" s="12" t="s">
        <v>1652</v>
      </c>
      <c r="D766" s="9" t="s">
        <v>1048</v>
      </c>
      <c r="E766" s="15" t="s">
        <v>902</v>
      </c>
      <c r="F766" s="55">
        <v>2216</v>
      </c>
      <c r="G766" s="28">
        <v>11026.62</v>
      </c>
      <c r="H766" s="6" t="s">
        <v>1654</v>
      </c>
      <c r="I766" s="195">
        <f t="shared" si="83"/>
        <v>0</v>
      </c>
      <c r="J766" s="195">
        <f t="shared" si="84"/>
        <v>11026.62</v>
      </c>
      <c r="K766" s="196" t="s">
        <v>746</v>
      </c>
    </row>
    <row r="767" spans="2:11" s="175" customFormat="1">
      <c r="B767" s="6" t="s">
        <v>1647</v>
      </c>
      <c r="C767" s="12" t="s">
        <v>1653</v>
      </c>
      <c r="D767" s="9" t="s">
        <v>1048</v>
      </c>
      <c r="E767" s="15" t="s">
        <v>902</v>
      </c>
      <c r="F767" s="55">
        <v>2216</v>
      </c>
      <c r="G767" s="28">
        <v>20824.59</v>
      </c>
      <c r="H767" s="6" t="s">
        <v>1654</v>
      </c>
      <c r="I767" s="195">
        <f t="shared" si="83"/>
        <v>0</v>
      </c>
      <c r="J767" s="195">
        <f t="shared" si="84"/>
        <v>20824.59</v>
      </c>
      <c r="K767" s="196" t="s">
        <v>746</v>
      </c>
    </row>
    <row r="768" spans="2:11" s="168" customFormat="1">
      <c r="B768" s="6"/>
      <c r="C768" s="12"/>
      <c r="D768" s="9"/>
      <c r="E768" s="15"/>
      <c r="F768" s="55"/>
      <c r="G768" s="28"/>
      <c r="H768" s="6"/>
      <c r="I768" s="195"/>
      <c r="J768" s="195"/>
      <c r="K768" s="196"/>
    </row>
    <row r="769" spans="1:11" s="168" customFormat="1">
      <c r="B769" s="6">
        <v>45323</v>
      </c>
      <c r="C769" s="12" t="s">
        <v>1158</v>
      </c>
      <c r="D769" s="9" t="s">
        <v>1144</v>
      </c>
      <c r="E769" s="15" t="s">
        <v>648</v>
      </c>
      <c r="F769" s="55">
        <v>2286</v>
      </c>
      <c r="G769" s="28">
        <v>36790.5</v>
      </c>
      <c r="H769" s="6" t="s">
        <v>1159</v>
      </c>
      <c r="I769" s="195">
        <f>IF(G769&gt;0,0,"")</f>
        <v>0</v>
      </c>
      <c r="J769" s="195">
        <f>IF(I769=0,G769,"")</f>
        <v>36790.5</v>
      </c>
      <c r="K769" s="196" t="s">
        <v>746</v>
      </c>
    </row>
    <row r="770" spans="1:11" s="149" customFormat="1">
      <c r="B770" s="6"/>
      <c r="C770" s="12"/>
      <c r="D770" s="9"/>
      <c r="E770" s="15"/>
      <c r="F770" s="55"/>
      <c r="G770" s="28"/>
      <c r="H770" s="6"/>
      <c r="I770" s="195"/>
      <c r="J770" s="195"/>
      <c r="K770" s="196"/>
    </row>
    <row r="771" spans="1:11">
      <c r="B771" s="25">
        <v>41243</v>
      </c>
      <c r="C771" s="12">
        <v>6315</v>
      </c>
      <c r="D771" s="9" t="s">
        <v>144</v>
      </c>
      <c r="E771" s="15" t="s">
        <v>441</v>
      </c>
      <c r="F771" s="55">
        <v>2221</v>
      </c>
      <c r="G771" s="28">
        <v>29064.959999999999</v>
      </c>
      <c r="H771" s="25">
        <v>41243</v>
      </c>
      <c r="I771" s="195">
        <f t="shared" ref="I771:I776" si="85">IF(G771&gt;0,0,"")</f>
        <v>0</v>
      </c>
      <c r="J771" s="195">
        <f t="shared" ref="J771:J776" si="86">IF(I771=0,G771,"")</f>
        <v>29064.959999999999</v>
      </c>
      <c r="K771" s="196" t="str">
        <f t="shared" ref="K771:K776" si="87">IF(J771&gt;0,"ATRASADO","")</f>
        <v>ATRASADO</v>
      </c>
    </row>
    <row r="772" spans="1:11">
      <c r="B772" s="25">
        <v>42100</v>
      </c>
      <c r="C772" s="12">
        <v>1500002149</v>
      </c>
      <c r="D772" s="9" t="s">
        <v>144</v>
      </c>
      <c r="E772" s="15" t="s">
        <v>441</v>
      </c>
      <c r="F772" s="55">
        <v>2221</v>
      </c>
      <c r="G772" s="28">
        <v>9300</v>
      </c>
      <c r="H772" s="25">
        <v>42100</v>
      </c>
      <c r="I772" s="195">
        <f t="shared" si="85"/>
        <v>0</v>
      </c>
      <c r="J772" s="195">
        <f t="shared" si="86"/>
        <v>9300</v>
      </c>
      <c r="K772" s="196" t="str">
        <f t="shared" si="87"/>
        <v>ATRASADO</v>
      </c>
    </row>
    <row r="773" spans="1:11" s="110" customFormat="1">
      <c r="B773" s="25">
        <v>42165</v>
      </c>
      <c r="C773" s="12">
        <v>1500005708</v>
      </c>
      <c r="D773" s="9" t="s">
        <v>144</v>
      </c>
      <c r="E773" s="15" t="s">
        <v>441</v>
      </c>
      <c r="F773" s="55">
        <v>2221</v>
      </c>
      <c r="G773" s="28">
        <f>62829.01-1635.23</f>
        <v>61193.78</v>
      </c>
      <c r="H773" s="25">
        <v>42165</v>
      </c>
      <c r="I773" s="195">
        <f t="shared" si="85"/>
        <v>0</v>
      </c>
      <c r="J773" s="195">
        <f t="shared" si="86"/>
        <v>61193.78</v>
      </c>
      <c r="K773" s="196" t="str">
        <f t="shared" si="87"/>
        <v>ATRASADO</v>
      </c>
    </row>
    <row r="774" spans="1:11" s="144" customFormat="1">
      <c r="A774" s="166"/>
      <c r="B774" s="25">
        <v>44805</v>
      </c>
      <c r="C774" s="12" t="s">
        <v>782</v>
      </c>
      <c r="D774" s="9" t="s">
        <v>144</v>
      </c>
      <c r="E774" s="15" t="s">
        <v>441</v>
      </c>
      <c r="F774" s="55">
        <v>2221</v>
      </c>
      <c r="G774" s="28">
        <v>67316.639999999999</v>
      </c>
      <c r="H774" s="25">
        <v>44805</v>
      </c>
      <c r="I774" s="195">
        <f t="shared" si="85"/>
        <v>0</v>
      </c>
      <c r="J774" s="195">
        <f t="shared" si="86"/>
        <v>67316.639999999999</v>
      </c>
      <c r="K774" s="196" t="str">
        <f t="shared" si="87"/>
        <v>ATRASADO</v>
      </c>
    </row>
    <row r="775" spans="1:11" s="172" customFormat="1">
      <c r="A775" s="166"/>
      <c r="B775" s="25">
        <v>45383</v>
      </c>
      <c r="C775" s="12" t="s">
        <v>1280</v>
      </c>
      <c r="D775" s="9" t="s">
        <v>144</v>
      </c>
      <c r="E775" s="15" t="s">
        <v>441</v>
      </c>
      <c r="F775" s="55">
        <v>2221</v>
      </c>
      <c r="G775" s="28">
        <v>47790</v>
      </c>
      <c r="H775" s="25">
        <v>45383</v>
      </c>
      <c r="I775" s="195">
        <f t="shared" si="85"/>
        <v>0</v>
      </c>
      <c r="J775" s="195">
        <f t="shared" si="86"/>
        <v>47790</v>
      </c>
      <c r="K775" s="196" t="str">
        <f t="shared" si="87"/>
        <v>ATRASADO</v>
      </c>
    </row>
    <row r="776" spans="1:11" s="188" customFormat="1">
      <c r="A776" s="166"/>
      <c r="B776" s="25">
        <v>45505</v>
      </c>
      <c r="C776" s="12" t="s">
        <v>1751</v>
      </c>
      <c r="D776" s="9" t="s">
        <v>144</v>
      </c>
      <c r="E776" s="15" t="s">
        <v>441</v>
      </c>
      <c r="F776" s="55">
        <v>2221</v>
      </c>
      <c r="G776" s="28">
        <v>141600</v>
      </c>
      <c r="H776" s="25">
        <v>45505</v>
      </c>
      <c r="I776" s="195">
        <f t="shared" si="85"/>
        <v>0</v>
      </c>
      <c r="J776" s="195">
        <f t="shared" si="86"/>
        <v>141600</v>
      </c>
      <c r="K776" s="196" t="str">
        <f t="shared" si="87"/>
        <v>ATRASADO</v>
      </c>
    </row>
    <row r="777" spans="1:11" s="172" customFormat="1">
      <c r="A777" s="166"/>
      <c r="B777" s="25"/>
      <c r="C777" s="12"/>
      <c r="D777" s="9"/>
      <c r="E777" s="15"/>
      <c r="F777" s="55"/>
      <c r="G777" s="28"/>
      <c r="H777" s="25"/>
      <c r="I777" s="195"/>
      <c r="J777" s="195"/>
      <c r="K777" s="196"/>
    </row>
    <row r="778" spans="1:11" s="172" customFormat="1">
      <c r="A778" s="166"/>
      <c r="B778" s="25">
        <v>45383</v>
      </c>
      <c r="C778" s="12" t="s">
        <v>1282</v>
      </c>
      <c r="D778" s="9" t="s">
        <v>1281</v>
      </c>
      <c r="E778" s="15" t="s">
        <v>441</v>
      </c>
      <c r="F778" s="55">
        <v>2221</v>
      </c>
      <c r="G778" s="28">
        <v>59000</v>
      </c>
      <c r="H778" s="25">
        <v>45383</v>
      </c>
      <c r="I778" s="195">
        <f t="shared" ref="I778:I785" si="88">IF(G778&gt;0,0,"")</f>
        <v>0</v>
      </c>
      <c r="J778" s="195">
        <f t="shared" ref="J778:J785" si="89">IF(I778=0,G778,"")</f>
        <v>59000</v>
      </c>
      <c r="K778" s="196" t="str">
        <f>IF(J778&gt;0,"ATRASADO","")</f>
        <v>ATRASADO</v>
      </c>
    </row>
    <row r="779" spans="1:11" s="175" customFormat="1">
      <c r="A779" s="166"/>
      <c r="B779" s="25">
        <v>45413</v>
      </c>
      <c r="C779" s="12" t="s">
        <v>1377</v>
      </c>
      <c r="D779" s="9" t="s">
        <v>1281</v>
      </c>
      <c r="E779" s="15" t="s">
        <v>441</v>
      </c>
      <c r="F779" s="55">
        <v>2221</v>
      </c>
      <c r="G779" s="28">
        <v>59000</v>
      </c>
      <c r="H779" s="25">
        <v>45413</v>
      </c>
      <c r="I779" s="195">
        <f t="shared" si="88"/>
        <v>0</v>
      </c>
      <c r="J779" s="195">
        <f t="shared" si="89"/>
        <v>59000</v>
      </c>
      <c r="K779" s="196" t="str">
        <f>IF(J779&gt;0,"ATRASADO","")</f>
        <v>ATRASADO</v>
      </c>
    </row>
    <row r="780" spans="1:11" s="175" customFormat="1">
      <c r="A780" s="166"/>
      <c r="B780" s="25">
        <v>45413</v>
      </c>
      <c r="C780" s="12" t="s">
        <v>1378</v>
      </c>
      <c r="D780" s="9" t="s">
        <v>1281</v>
      </c>
      <c r="E780" s="15" t="s">
        <v>441</v>
      </c>
      <c r="F780" s="55">
        <v>2221</v>
      </c>
      <c r="G780" s="28">
        <v>59000</v>
      </c>
      <c r="H780" s="25">
        <v>45413</v>
      </c>
      <c r="I780" s="195">
        <f t="shared" si="88"/>
        <v>0</v>
      </c>
      <c r="J780" s="195">
        <f t="shared" si="89"/>
        <v>59000</v>
      </c>
      <c r="K780" s="196" t="str">
        <f>IF(J780&gt;0,"ATRASADO","")</f>
        <v>ATRASADO</v>
      </c>
    </row>
    <row r="781" spans="1:11" s="179" customFormat="1">
      <c r="A781" s="166"/>
      <c r="B781" s="25">
        <v>45474</v>
      </c>
      <c r="C781" s="12" t="s">
        <v>1492</v>
      </c>
      <c r="D781" s="9" t="s">
        <v>1281</v>
      </c>
      <c r="E781" s="15" t="s">
        <v>441</v>
      </c>
      <c r="F781" s="55">
        <v>2221</v>
      </c>
      <c r="G781" s="28">
        <v>59000</v>
      </c>
      <c r="H781" s="25">
        <v>45474</v>
      </c>
      <c r="I781" s="195">
        <f t="shared" si="88"/>
        <v>0</v>
      </c>
      <c r="J781" s="195">
        <f t="shared" si="89"/>
        <v>59000</v>
      </c>
      <c r="K781" s="196" t="str">
        <f>IF(J781&gt;0,"ATRASADO","")</f>
        <v>ATRASADO</v>
      </c>
    </row>
    <row r="782" spans="1:11" s="186" customFormat="1">
      <c r="A782" s="166"/>
      <c r="B782" s="25">
        <v>45505</v>
      </c>
      <c r="C782" s="12" t="s">
        <v>1655</v>
      </c>
      <c r="D782" s="9" t="s">
        <v>1281</v>
      </c>
      <c r="E782" s="15" t="s">
        <v>441</v>
      </c>
      <c r="F782" s="55">
        <v>2221</v>
      </c>
      <c r="G782" s="28">
        <v>59000</v>
      </c>
      <c r="H782" s="25">
        <v>45505</v>
      </c>
      <c r="I782" s="195">
        <f t="shared" si="88"/>
        <v>0</v>
      </c>
      <c r="J782" s="195">
        <f t="shared" si="89"/>
        <v>59000</v>
      </c>
      <c r="K782" s="196" t="s">
        <v>746</v>
      </c>
    </row>
    <row r="783" spans="1:11" s="186" customFormat="1">
      <c r="A783" s="166"/>
      <c r="B783" s="25">
        <v>45536</v>
      </c>
      <c r="C783" s="12" t="s">
        <v>1656</v>
      </c>
      <c r="D783" s="9" t="s">
        <v>1281</v>
      </c>
      <c r="E783" s="15" t="s">
        <v>441</v>
      </c>
      <c r="F783" s="55">
        <v>2221</v>
      </c>
      <c r="G783" s="28">
        <v>59000</v>
      </c>
      <c r="H783" s="25">
        <v>45536</v>
      </c>
      <c r="I783" s="195">
        <f t="shared" si="88"/>
        <v>0</v>
      </c>
      <c r="J783" s="195">
        <f t="shared" si="89"/>
        <v>59000</v>
      </c>
      <c r="K783" s="196" t="s">
        <v>746</v>
      </c>
    </row>
    <row r="784" spans="1:11" s="186" customFormat="1">
      <c r="A784" s="166"/>
      <c r="B784" s="25">
        <v>45536</v>
      </c>
      <c r="C784" s="12" t="s">
        <v>1657</v>
      </c>
      <c r="D784" s="9" t="s">
        <v>1281</v>
      </c>
      <c r="E784" s="15" t="s">
        <v>441</v>
      </c>
      <c r="F784" s="55">
        <v>2221</v>
      </c>
      <c r="G784" s="28">
        <v>59000</v>
      </c>
      <c r="H784" s="25">
        <v>45536</v>
      </c>
      <c r="I784" s="195">
        <f t="shared" si="88"/>
        <v>0</v>
      </c>
      <c r="J784" s="195">
        <f t="shared" si="89"/>
        <v>59000</v>
      </c>
      <c r="K784" s="196" t="s">
        <v>746</v>
      </c>
    </row>
    <row r="785" spans="1:11" s="186" customFormat="1">
      <c r="A785" s="166"/>
      <c r="B785" s="25">
        <v>45538</v>
      </c>
      <c r="C785" s="12" t="s">
        <v>1658</v>
      </c>
      <c r="D785" s="9" t="s">
        <v>1281</v>
      </c>
      <c r="E785" s="15" t="s">
        <v>441</v>
      </c>
      <c r="F785" s="55">
        <v>2221</v>
      </c>
      <c r="G785" s="28">
        <v>59000</v>
      </c>
      <c r="H785" s="25">
        <v>45538</v>
      </c>
      <c r="I785" s="195">
        <f t="shared" si="88"/>
        <v>0</v>
      </c>
      <c r="J785" s="195">
        <f t="shared" si="89"/>
        <v>59000</v>
      </c>
      <c r="K785" s="196" t="s">
        <v>746</v>
      </c>
    </row>
    <row r="786" spans="1:11" s="109" customFormat="1">
      <c r="B786" s="25"/>
      <c r="C786" s="12"/>
      <c r="D786" s="9"/>
      <c r="E786" s="15"/>
      <c r="F786" s="55"/>
      <c r="G786" s="28"/>
      <c r="H786" s="25"/>
      <c r="I786" s="195"/>
      <c r="J786" s="195"/>
      <c r="K786" s="196"/>
    </row>
    <row r="787" spans="1:11">
      <c r="B787" s="6">
        <v>40791</v>
      </c>
      <c r="C787" s="12">
        <v>19674</v>
      </c>
      <c r="D787" s="9" t="s">
        <v>145</v>
      </c>
      <c r="E787" s="15" t="s">
        <v>441</v>
      </c>
      <c r="F787" s="55">
        <v>2221</v>
      </c>
      <c r="G787" s="28">
        <v>7400</v>
      </c>
      <c r="H787" s="6">
        <v>40791</v>
      </c>
      <c r="I787" s="195">
        <f t="shared" ref="I787:I801" si="90">IF(G787&gt;0,0,"")</f>
        <v>0</v>
      </c>
      <c r="J787" s="195">
        <f t="shared" ref="J787:J801" si="91">IF(I787=0,G787,"")</f>
        <v>7400</v>
      </c>
      <c r="K787" s="196" t="str">
        <f t="shared" ref="K787:K794" si="92">IF(J787&gt;0,"ATRASADO","")</f>
        <v>ATRASADO</v>
      </c>
    </row>
    <row r="788" spans="1:11">
      <c r="B788" s="6">
        <v>42369</v>
      </c>
      <c r="C788" s="12">
        <v>35938</v>
      </c>
      <c r="D788" s="9" t="s">
        <v>145</v>
      </c>
      <c r="E788" s="15" t="s">
        <v>441</v>
      </c>
      <c r="F788" s="55">
        <v>2221</v>
      </c>
      <c r="G788" s="28">
        <v>7400</v>
      </c>
      <c r="H788" s="6">
        <v>42369</v>
      </c>
      <c r="I788" s="195">
        <f t="shared" si="90"/>
        <v>0</v>
      </c>
      <c r="J788" s="195">
        <f t="shared" si="91"/>
        <v>7400</v>
      </c>
      <c r="K788" s="196" t="str">
        <f t="shared" si="92"/>
        <v>ATRASADO</v>
      </c>
    </row>
    <row r="789" spans="1:11">
      <c r="B789" s="6">
        <v>41886</v>
      </c>
      <c r="C789" s="12">
        <v>1500011744</v>
      </c>
      <c r="D789" s="9" t="s">
        <v>145</v>
      </c>
      <c r="E789" s="15" t="s">
        <v>441</v>
      </c>
      <c r="F789" s="55">
        <v>2221</v>
      </c>
      <c r="G789" s="28">
        <v>7400</v>
      </c>
      <c r="H789" s="6">
        <v>41886</v>
      </c>
      <c r="I789" s="195">
        <f t="shared" si="90"/>
        <v>0</v>
      </c>
      <c r="J789" s="195">
        <f t="shared" si="91"/>
        <v>7400</v>
      </c>
      <c r="K789" s="196" t="str">
        <f t="shared" si="92"/>
        <v>ATRASADO</v>
      </c>
    </row>
    <row r="790" spans="1:11" s="188" customFormat="1">
      <c r="B790" s="6">
        <v>45296</v>
      </c>
      <c r="C790" s="12" t="s">
        <v>1752</v>
      </c>
      <c r="D790" s="9" t="s">
        <v>145</v>
      </c>
      <c r="E790" s="15" t="s">
        <v>441</v>
      </c>
      <c r="F790" s="55">
        <v>2221</v>
      </c>
      <c r="G790" s="28">
        <v>44604</v>
      </c>
      <c r="H790" s="6">
        <v>45296</v>
      </c>
      <c r="I790" s="195">
        <f t="shared" si="90"/>
        <v>0</v>
      </c>
      <c r="J790" s="195">
        <f t="shared" si="91"/>
        <v>44604</v>
      </c>
      <c r="K790" s="196" t="str">
        <f t="shared" si="92"/>
        <v>ATRASADO</v>
      </c>
    </row>
    <row r="791" spans="1:11" s="188" customFormat="1">
      <c r="B791" s="6">
        <v>45295</v>
      </c>
      <c r="C791" s="12" t="s">
        <v>1753</v>
      </c>
      <c r="D791" s="9" t="s">
        <v>145</v>
      </c>
      <c r="E791" s="15" t="s">
        <v>441</v>
      </c>
      <c r="F791" s="55">
        <v>2221</v>
      </c>
      <c r="G791" s="28">
        <v>139573.35</v>
      </c>
      <c r="H791" s="6">
        <v>45295</v>
      </c>
      <c r="I791" s="195">
        <f t="shared" si="90"/>
        <v>0</v>
      </c>
      <c r="J791" s="195">
        <f t="shared" si="91"/>
        <v>139573.35</v>
      </c>
      <c r="K791" s="196" t="str">
        <f t="shared" si="92"/>
        <v>ATRASADO</v>
      </c>
    </row>
    <row r="792" spans="1:11" s="177" customFormat="1">
      <c r="B792" s="6">
        <v>45444</v>
      </c>
      <c r="C792" s="12" t="s">
        <v>1442</v>
      </c>
      <c r="D792" s="9" t="s">
        <v>145</v>
      </c>
      <c r="E792" s="15" t="s">
        <v>441</v>
      </c>
      <c r="F792" s="55">
        <v>2221</v>
      </c>
      <c r="G792" s="28">
        <v>68021.100000000006</v>
      </c>
      <c r="H792" s="6">
        <v>45444</v>
      </c>
      <c r="I792" s="195">
        <f t="shared" si="90"/>
        <v>0</v>
      </c>
      <c r="J792" s="195">
        <f t="shared" si="91"/>
        <v>68021.100000000006</v>
      </c>
      <c r="K792" s="196" t="str">
        <f t="shared" si="92"/>
        <v>ATRASADO</v>
      </c>
    </row>
    <row r="793" spans="1:11" s="179" customFormat="1">
      <c r="B793" s="6">
        <v>45474</v>
      </c>
      <c r="C793" s="12" t="s">
        <v>1493</v>
      </c>
      <c r="D793" s="9" t="s">
        <v>145</v>
      </c>
      <c r="E793" s="15" t="s">
        <v>441</v>
      </c>
      <c r="F793" s="55">
        <v>2221</v>
      </c>
      <c r="G793" s="28">
        <v>47701.5</v>
      </c>
      <c r="H793" s="6">
        <v>45474</v>
      </c>
      <c r="I793" s="195">
        <f t="shared" si="90"/>
        <v>0</v>
      </c>
      <c r="J793" s="195">
        <f t="shared" si="91"/>
        <v>47701.5</v>
      </c>
      <c r="K793" s="196" t="str">
        <f t="shared" si="92"/>
        <v>ATRASADO</v>
      </c>
    </row>
    <row r="794" spans="1:11" s="179" customFormat="1">
      <c r="B794" s="6">
        <v>45474</v>
      </c>
      <c r="C794" s="12" t="s">
        <v>1494</v>
      </c>
      <c r="D794" s="9" t="s">
        <v>145</v>
      </c>
      <c r="E794" s="15" t="s">
        <v>441</v>
      </c>
      <c r="F794" s="55">
        <v>2221</v>
      </c>
      <c r="G794" s="28">
        <v>44604</v>
      </c>
      <c r="H794" s="6">
        <v>45474</v>
      </c>
      <c r="I794" s="195">
        <f t="shared" si="90"/>
        <v>0</v>
      </c>
      <c r="J794" s="195">
        <f t="shared" si="91"/>
        <v>44604</v>
      </c>
      <c r="K794" s="196" t="str">
        <f t="shared" si="92"/>
        <v>ATRASADO</v>
      </c>
    </row>
    <row r="795" spans="1:11" s="77" customFormat="1">
      <c r="B795" s="6"/>
      <c r="C795" s="12"/>
      <c r="D795" s="9"/>
      <c r="E795" s="15"/>
      <c r="F795" s="55"/>
      <c r="G795" s="28"/>
      <c r="H795" s="6"/>
      <c r="I795" s="195" t="str">
        <f t="shared" si="90"/>
        <v/>
      </c>
      <c r="J795" s="195" t="str">
        <f t="shared" si="91"/>
        <v/>
      </c>
      <c r="K795" s="196"/>
    </row>
    <row r="796" spans="1:11">
      <c r="B796" s="25">
        <v>42068</v>
      </c>
      <c r="C796" s="12">
        <v>1500006050</v>
      </c>
      <c r="D796" s="9" t="s">
        <v>146</v>
      </c>
      <c r="E796" s="15" t="s">
        <v>441</v>
      </c>
      <c r="F796" s="55">
        <v>2221</v>
      </c>
      <c r="G796" s="28">
        <v>6900</v>
      </c>
      <c r="H796" s="25">
        <v>42068</v>
      </c>
      <c r="I796" s="195">
        <f t="shared" si="90"/>
        <v>0</v>
      </c>
      <c r="J796" s="195">
        <f t="shared" si="91"/>
        <v>6900</v>
      </c>
      <c r="K796" s="196" t="str">
        <f>IF(J796&gt;0,"ATRASADO","")</f>
        <v>ATRASADO</v>
      </c>
    </row>
    <row r="797" spans="1:11">
      <c r="B797" s="7">
        <v>40422</v>
      </c>
      <c r="C797" s="17" t="s">
        <v>267</v>
      </c>
      <c r="D797" s="9" t="s">
        <v>146</v>
      </c>
      <c r="E797" s="15" t="s">
        <v>441</v>
      </c>
      <c r="F797" s="55">
        <v>2221</v>
      </c>
      <c r="G797" s="28">
        <v>6900</v>
      </c>
      <c r="H797" s="7">
        <v>40422</v>
      </c>
      <c r="I797" s="195">
        <f t="shared" si="90"/>
        <v>0</v>
      </c>
      <c r="J797" s="195">
        <f t="shared" si="91"/>
        <v>6900</v>
      </c>
      <c r="K797" s="196" t="str">
        <f>IF(J797&gt;0,"ATRASADO","")</f>
        <v>ATRASADO</v>
      </c>
    </row>
    <row r="798" spans="1:11" s="172" customFormat="1">
      <c r="B798" s="7" t="s">
        <v>1283</v>
      </c>
      <c r="C798" s="17" t="s">
        <v>1284</v>
      </c>
      <c r="D798" s="9" t="s">
        <v>146</v>
      </c>
      <c r="E798" s="15" t="s">
        <v>441</v>
      </c>
      <c r="F798" s="55">
        <v>2221</v>
      </c>
      <c r="G798" s="28">
        <v>70340.509999999995</v>
      </c>
      <c r="H798" s="7" t="s">
        <v>1283</v>
      </c>
      <c r="I798" s="195">
        <f t="shared" si="90"/>
        <v>0</v>
      </c>
      <c r="J798" s="195">
        <f t="shared" si="91"/>
        <v>70340.509999999995</v>
      </c>
      <c r="K798" s="196" t="s">
        <v>746</v>
      </c>
    </row>
    <row r="799" spans="1:11" s="77" customFormat="1">
      <c r="B799" s="7"/>
      <c r="C799" s="17"/>
      <c r="D799" s="9"/>
      <c r="E799" s="15"/>
      <c r="F799" s="55"/>
      <c r="G799" s="28"/>
      <c r="H799" s="7"/>
      <c r="I799" s="195" t="str">
        <f t="shared" si="90"/>
        <v/>
      </c>
      <c r="J799" s="195" t="str">
        <f t="shared" si="91"/>
        <v/>
      </c>
      <c r="K799" s="196"/>
    </row>
    <row r="800" spans="1:11">
      <c r="B800" s="6">
        <v>41744</v>
      </c>
      <c r="C800" s="12">
        <v>15000000051</v>
      </c>
      <c r="D800" s="9" t="s">
        <v>142</v>
      </c>
      <c r="E800" s="15" t="s">
        <v>143</v>
      </c>
      <c r="F800" s="55">
        <v>2286</v>
      </c>
      <c r="G800" s="28">
        <v>73183.600000000006</v>
      </c>
      <c r="H800" s="6">
        <v>41744</v>
      </c>
      <c r="I800" s="195">
        <f t="shared" si="90"/>
        <v>0</v>
      </c>
      <c r="J800" s="195">
        <f t="shared" si="91"/>
        <v>73183.600000000006</v>
      </c>
      <c r="K800" s="196" t="str">
        <f>IF(J800&gt;0,"ATRASADO","")</f>
        <v>ATRASADO</v>
      </c>
    </row>
    <row r="801" spans="2:11">
      <c r="B801" s="6">
        <v>41820</v>
      </c>
      <c r="C801" s="12">
        <v>1500001125</v>
      </c>
      <c r="D801" s="9" t="s">
        <v>142</v>
      </c>
      <c r="E801" s="15" t="s">
        <v>143</v>
      </c>
      <c r="F801" s="55">
        <v>2286</v>
      </c>
      <c r="G801" s="28">
        <v>44273.599999999999</v>
      </c>
      <c r="H801" s="6">
        <v>41820</v>
      </c>
      <c r="I801" s="195">
        <f t="shared" si="90"/>
        <v>0</v>
      </c>
      <c r="J801" s="195">
        <f t="shared" si="91"/>
        <v>44273.599999999999</v>
      </c>
      <c r="K801" s="196" t="str">
        <f>IF(J801&gt;0,"ATRASADO","")</f>
        <v>ATRASADO</v>
      </c>
    </row>
    <row r="802" spans="2:11" s="154" customFormat="1">
      <c r="B802" s="6"/>
      <c r="C802" s="12"/>
      <c r="D802" s="178"/>
      <c r="E802" s="15"/>
      <c r="F802" s="55"/>
      <c r="G802" s="28"/>
      <c r="H802" s="6"/>
      <c r="I802" s="195"/>
      <c r="J802" s="195"/>
      <c r="K802" s="196"/>
    </row>
    <row r="803" spans="2:11" s="154" customFormat="1">
      <c r="B803" s="6">
        <v>45202</v>
      </c>
      <c r="C803" s="12" t="s">
        <v>970</v>
      </c>
      <c r="D803" s="178" t="s">
        <v>954</v>
      </c>
      <c r="E803" s="15" t="s">
        <v>926</v>
      </c>
      <c r="F803" s="55">
        <v>2332</v>
      </c>
      <c r="G803" s="28">
        <v>602390</v>
      </c>
      <c r="H803" s="6">
        <v>45202</v>
      </c>
      <c r="I803" s="195">
        <f>IF(G803&gt;0,0,"")</f>
        <v>0</v>
      </c>
      <c r="J803" s="195">
        <f>IF(I803=0,G803,"")</f>
        <v>602390</v>
      </c>
      <c r="K803" s="196" t="str">
        <f>IF(J803&gt;0,"ATRASADO","")</f>
        <v>ATRASADO</v>
      </c>
    </row>
    <row r="804" spans="2:11" s="186" customFormat="1">
      <c r="B804" s="6"/>
      <c r="C804" s="12"/>
      <c r="D804" s="178"/>
      <c r="E804" s="15"/>
      <c r="F804" s="55"/>
      <c r="G804" s="28"/>
      <c r="H804" s="6"/>
      <c r="I804" s="195"/>
      <c r="J804" s="195"/>
      <c r="K804" s="196"/>
    </row>
    <row r="805" spans="2:11" s="186" customFormat="1">
      <c r="B805" s="6">
        <v>45505</v>
      </c>
      <c r="C805" s="12" t="s">
        <v>1660</v>
      </c>
      <c r="D805" s="178" t="s">
        <v>1659</v>
      </c>
      <c r="E805" s="15" t="s">
        <v>441</v>
      </c>
      <c r="F805" s="55">
        <v>2221</v>
      </c>
      <c r="G805" s="28">
        <v>47200</v>
      </c>
      <c r="H805" s="6">
        <v>45505</v>
      </c>
      <c r="I805" s="195">
        <f t="shared" ref="I805:I810" si="93">IF(G805&gt;0,0,"")</f>
        <v>0</v>
      </c>
      <c r="J805" s="195">
        <f t="shared" ref="J805:J810" si="94">IF(I805=0,G805,"")</f>
        <v>47200</v>
      </c>
      <c r="K805" s="196" t="str">
        <f>IF(J805&gt;0,"ATRASADO","")</f>
        <v>ATRASADO</v>
      </c>
    </row>
    <row r="806" spans="2:11" s="186" customFormat="1">
      <c r="B806" s="6">
        <v>45505</v>
      </c>
      <c r="C806" s="12" t="s">
        <v>1661</v>
      </c>
      <c r="D806" s="178" t="s">
        <v>1659</v>
      </c>
      <c r="E806" s="15" t="s">
        <v>441</v>
      </c>
      <c r="F806" s="55">
        <v>2221</v>
      </c>
      <c r="G806" s="28">
        <v>47200</v>
      </c>
      <c r="H806" s="6">
        <v>45505</v>
      </c>
      <c r="I806" s="195">
        <f t="shared" si="93"/>
        <v>0</v>
      </c>
      <c r="J806" s="195">
        <f t="shared" si="94"/>
        <v>47200</v>
      </c>
      <c r="K806" s="196" t="str">
        <f>IF(J806&gt;0,"ATRASADO","")</f>
        <v>ATRASADO</v>
      </c>
    </row>
    <row r="807" spans="2:11" s="186" customFormat="1">
      <c r="B807" s="6">
        <v>45505</v>
      </c>
      <c r="C807" s="12" t="s">
        <v>1662</v>
      </c>
      <c r="D807" s="178" t="s">
        <v>1659</v>
      </c>
      <c r="E807" s="15" t="s">
        <v>441</v>
      </c>
      <c r="F807" s="55">
        <v>2221</v>
      </c>
      <c r="G807" s="28">
        <v>47200</v>
      </c>
      <c r="H807" s="6">
        <v>45505</v>
      </c>
      <c r="I807" s="195">
        <f t="shared" si="93"/>
        <v>0</v>
      </c>
      <c r="J807" s="195">
        <f t="shared" si="94"/>
        <v>47200</v>
      </c>
      <c r="K807" s="196" t="str">
        <f>IF(J807&gt;0,"ATRASADO","")</f>
        <v>ATRASADO</v>
      </c>
    </row>
    <row r="808" spans="2:11" s="186" customFormat="1">
      <c r="B808" s="6">
        <v>45536</v>
      </c>
      <c r="C808" s="12" t="s">
        <v>1663</v>
      </c>
      <c r="D808" s="178" t="s">
        <v>1659</v>
      </c>
      <c r="E808" s="15" t="s">
        <v>441</v>
      </c>
      <c r="F808" s="55">
        <v>2221</v>
      </c>
      <c r="G808" s="28">
        <v>47200</v>
      </c>
      <c r="H808" s="6">
        <v>45536</v>
      </c>
      <c r="I808" s="195">
        <f t="shared" si="93"/>
        <v>0</v>
      </c>
      <c r="J808" s="195">
        <f t="shared" si="94"/>
        <v>47200</v>
      </c>
      <c r="K808" s="196" t="str">
        <f>IF(J808&gt;0,"ATRASADO","")</f>
        <v>ATRASADO</v>
      </c>
    </row>
    <row r="809" spans="2:11" s="186" customFormat="1">
      <c r="B809" s="6">
        <v>45538</v>
      </c>
      <c r="C809" s="12" t="s">
        <v>1664</v>
      </c>
      <c r="D809" s="178" t="s">
        <v>1659</v>
      </c>
      <c r="E809" s="15" t="s">
        <v>441</v>
      </c>
      <c r="F809" s="55">
        <v>2221</v>
      </c>
      <c r="G809" s="28">
        <v>47200</v>
      </c>
      <c r="H809" s="6">
        <v>45538</v>
      </c>
      <c r="I809" s="195">
        <f t="shared" si="93"/>
        <v>0</v>
      </c>
      <c r="J809" s="195">
        <f t="shared" si="94"/>
        <v>47200</v>
      </c>
      <c r="K809" s="196" t="s">
        <v>746</v>
      </c>
    </row>
    <row r="810" spans="2:11" s="186" customFormat="1">
      <c r="B810" s="6">
        <v>45538</v>
      </c>
      <c r="C810" s="12" t="s">
        <v>1665</v>
      </c>
      <c r="D810" s="178" t="s">
        <v>1659</v>
      </c>
      <c r="E810" s="15" t="s">
        <v>441</v>
      </c>
      <c r="F810" s="55">
        <v>2221</v>
      </c>
      <c r="G810" s="28">
        <v>47200</v>
      </c>
      <c r="H810" s="6">
        <v>45538</v>
      </c>
      <c r="I810" s="195">
        <f t="shared" si="93"/>
        <v>0</v>
      </c>
      <c r="J810" s="195">
        <f t="shared" si="94"/>
        <v>47200</v>
      </c>
      <c r="K810" s="196" t="s">
        <v>746</v>
      </c>
    </row>
    <row r="811" spans="2:11" s="186" customFormat="1">
      <c r="B811" s="6"/>
      <c r="C811" s="12"/>
      <c r="D811" s="178"/>
      <c r="E811" s="15"/>
      <c r="F811" s="55"/>
      <c r="G811" s="28"/>
      <c r="H811" s="6"/>
      <c r="I811" s="195"/>
      <c r="J811" s="195"/>
      <c r="K811" s="196"/>
    </row>
    <row r="812" spans="2:11" s="186" customFormat="1">
      <c r="B812" s="6" t="s">
        <v>1626</v>
      </c>
      <c r="C812" s="12" t="s">
        <v>1666</v>
      </c>
      <c r="D812" s="178" t="s">
        <v>1603</v>
      </c>
      <c r="E812" s="15" t="s">
        <v>536</v>
      </c>
      <c r="F812" s="55">
        <v>2311</v>
      </c>
      <c r="G812" s="28">
        <v>8478532.8000000007</v>
      </c>
      <c r="H812" s="6" t="s">
        <v>1626</v>
      </c>
      <c r="I812" s="195">
        <f>IF(G812&gt;0,0,"")</f>
        <v>0</v>
      </c>
      <c r="J812" s="195">
        <f>IF(I812=0,G812,"")</f>
        <v>8478532.8000000007</v>
      </c>
      <c r="K812" s="196" t="s">
        <v>746</v>
      </c>
    </row>
    <row r="813" spans="2:11" s="188" customFormat="1">
      <c r="B813" s="6"/>
      <c r="C813" s="12"/>
      <c r="D813" s="178"/>
      <c r="E813" s="15"/>
      <c r="F813" s="55"/>
      <c r="G813" s="28"/>
      <c r="H813" s="6"/>
      <c r="I813" s="195"/>
      <c r="J813" s="195"/>
      <c r="K813" s="196"/>
    </row>
    <row r="814" spans="2:11" s="188" customFormat="1">
      <c r="B814" s="6">
        <v>45078</v>
      </c>
      <c r="C814" s="12" t="s">
        <v>828</v>
      </c>
      <c r="D814" s="178" t="s">
        <v>1138</v>
      </c>
      <c r="E814" s="15" t="s">
        <v>1754</v>
      </c>
      <c r="F814" s="55">
        <v>2251</v>
      </c>
      <c r="G814" s="28">
        <v>547502.30000000005</v>
      </c>
      <c r="H814" s="6">
        <v>45078</v>
      </c>
      <c r="I814" s="195">
        <f>IF(G814&gt;0,0,"")</f>
        <v>0</v>
      </c>
      <c r="J814" s="195">
        <f>IF(I814=0,G814,"")</f>
        <v>547502.30000000005</v>
      </c>
      <c r="K814" s="196" t="str">
        <f>IF(J814&gt;0,"ATRASADO","")</f>
        <v>ATRASADO</v>
      </c>
    </row>
    <row r="815" spans="2:11" s="188" customFormat="1">
      <c r="B815" s="6" t="s">
        <v>999</v>
      </c>
      <c r="C815" s="12" t="s">
        <v>711</v>
      </c>
      <c r="D815" s="178" t="s">
        <v>1138</v>
      </c>
      <c r="E815" s="15" t="s">
        <v>648</v>
      </c>
      <c r="F815" s="55">
        <v>2286</v>
      </c>
      <c r="G815" s="28">
        <v>220530.2</v>
      </c>
      <c r="H815" s="6" t="s">
        <v>999</v>
      </c>
      <c r="I815" s="195">
        <f>IF(G815&gt;0,0,"")</f>
        <v>0</v>
      </c>
      <c r="J815" s="195">
        <f>IF(I815=0,G815,"")</f>
        <v>220530.2</v>
      </c>
      <c r="K815" s="196" t="str">
        <f>IF(J815&gt;0,"ATRASADO","")</f>
        <v>ATRASADO</v>
      </c>
    </row>
    <row r="816" spans="2:11" s="188" customFormat="1">
      <c r="B816" s="6">
        <v>45323</v>
      </c>
      <c r="C816" s="12" t="s">
        <v>709</v>
      </c>
      <c r="D816" s="178" t="s">
        <v>1138</v>
      </c>
      <c r="E816" s="15" t="s">
        <v>1121</v>
      </c>
      <c r="F816" s="55">
        <v>2611</v>
      </c>
      <c r="G816" s="28">
        <v>159300</v>
      </c>
      <c r="H816" s="6">
        <v>45323</v>
      </c>
      <c r="I816" s="195">
        <f>IF(G816&gt;0,0,"")</f>
        <v>0</v>
      </c>
      <c r="J816" s="195">
        <f>IF(I816=0,G816,"")</f>
        <v>159300</v>
      </c>
      <c r="K816" s="196" t="str">
        <f>IF(J816&gt;0,"ATRASADO","")</f>
        <v>ATRASADO</v>
      </c>
    </row>
    <row r="817" spans="2:11" s="188" customFormat="1">
      <c r="B817" s="6">
        <v>45363</v>
      </c>
      <c r="C817" s="12" t="s">
        <v>713</v>
      </c>
      <c r="D817" s="178" t="s">
        <v>1138</v>
      </c>
      <c r="E817" s="15" t="s">
        <v>1121</v>
      </c>
      <c r="F817" s="55">
        <v>2611</v>
      </c>
      <c r="G817" s="28">
        <v>233994</v>
      </c>
      <c r="H817" s="6">
        <v>45363</v>
      </c>
      <c r="I817" s="195">
        <f>IF(G817&gt;0,0,"")</f>
        <v>0</v>
      </c>
      <c r="J817" s="195">
        <f>IF(I817=0,G817,"")</f>
        <v>233994</v>
      </c>
      <c r="K817" s="196" t="str">
        <f>IF(J817&gt;0,"ATRASADO","")</f>
        <v>ATRASADO</v>
      </c>
    </row>
    <row r="818" spans="2:11" s="186" customFormat="1">
      <c r="B818" s="6"/>
      <c r="C818" s="12"/>
      <c r="D818" s="178"/>
      <c r="E818" s="15"/>
      <c r="F818" s="55"/>
      <c r="G818" s="28"/>
      <c r="H818" s="6"/>
      <c r="I818" s="195"/>
      <c r="J818" s="195"/>
      <c r="K818" s="196"/>
    </row>
    <row r="819" spans="2:11" s="186" customFormat="1">
      <c r="B819" s="6" t="s">
        <v>1667</v>
      </c>
      <c r="C819" s="12" t="s">
        <v>1668</v>
      </c>
      <c r="D819" s="178" t="s">
        <v>1606</v>
      </c>
      <c r="E819" s="15" t="s">
        <v>158</v>
      </c>
      <c r="F819" s="55">
        <v>2371</v>
      </c>
      <c r="G819" s="28">
        <v>886400</v>
      </c>
      <c r="H819" s="6" t="s">
        <v>1667</v>
      </c>
      <c r="I819" s="195">
        <f>IF(G819&gt;0,0,"")</f>
        <v>0</v>
      </c>
      <c r="J819" s="195">
        <f>IF(I819=0,G819,"")</f>
        <v>886400</v>
      </c>
      <c r="K819" s="196" t="s">
        <v>746</v>
      </c>
    </row>
    <row r="820" spans="2:11" s="132" customFormat="1">
      <c r="B820" s="6"/>
      <c r="C820" s="12"/>
      <c r="D820" s="9"/>
      <c r="E820" s="15"/>
      <c r="F820" s="55"/>
      <c r="G820" s="28"/>
      <c r="H820" s="6"/>
      <c r="I820" s="195"/>
      <c r="J820" s="195"/>
      <c r="K820" s="196"/>
    </row>
    <row r="821" spans="2:11" s="132" customFormat="1">
      <c r="B821" s="6" t="s">
        <v>1216</v>
      </c>
      <c r="C821" s="8" t="s">
        <v>796</v>
      </c>
      <c r="D821" s="9" t="s">
        <v>797</v>
      </c>
      <c r="E821" s="15" t="s">
        <v>798</v>
      </c>
      <c r="F821" s="55">
        <v>2115</v>
      </c>
      <c r="G821" s="202">
        <v>363712897.17000002</v>
      </c>
      <c r="H821" s="6" t="s">
        <v>1216</v>
      </c>
      <c r="I821" s="195">
        <f>IF(G821&gt;0,0,"")</f>
        <v>0</v>
      </c>
      <c r="J821" s="195">
        <f>IF(I821=0,G821,"")</f>
        <v>363712897.17000002</v>
      </c>
      <c r="K821" s="196" t="str">
        <f>IF(J821&gt;0,"ATRASADO","")</f>
        <v>ATRASADO</v>
      </c>
    </row>
    <row r="822" spans="2:11" s="186" customFormat="1">
      <c r="B822" s="6"/>
      <c r="C822" s="8"/>
      <c r="D822" s="9"/>
      <c r="E822" s="15"/>
      <c r="F822" s="55"/>
      <c r="G822" s="202"/>
      <c r="H822" s="6"/>
      <c r="I822" s="195"/>
      <c r="J822" s="195"/>
      <c r="K822" s="196"/>
    </row>
    <row r="823" spans="2:11" s="186" customFormat="1">
      <c r="B823" s="6">
        <v>45505</v>
      </c>
      <c r="C823" s="8" t="s">
        <v>1669</v>
      </c>
      <c r="D823" s="9" t="s">
        <v>1591</v>
      </c>
      <c r="E823" s="15" t="s">
        <v>441</v>
      </c>
      <c r="F823" s="55">
        <v>2221</v>
      </c>
      <c r="G823" s="202">
        <v>23600</v>
      </c>
      <c r="H823" s="6">
        <v>45505</v>
      </c>
      <c r="I823" s="195">
        <f>IF(G823&gt;0,0,"")</f>
        <v>0</v>
      </c>
      <c r="J823" s="195">
        <f>IF(I823=0,G823,"")</f>
        <v>23600</v>
      </c>
      <c r="K823" s="196" t="str">
        <f>IF(J823&gt;0,"ATRASADO","")</f>
        <v>ATRASADO</v>
      </c>
    </row>
    <row r="824" spans="2:11" s="186" customFormat="1">
      <c r="B824" s="6">
        <v>45505</v>
      </c>
      <c r="C824" s="8" t="s">
        <v>1321</v>
      </c>
      <c r="D824" s="9" t="s">
        <v>1591</v>
      </c>
      <c r="E824" s="15" t="s">
        <v>441</v>
      </c>
      <c r="F824" s="55">
        <v>2221</v>
      </c>
      <c r="G824" s="202">
        <v>23600</v>
      </c>
      <c r="H824" s="6">
        <v>45505</v>
      </c>
      <c r="I824" s="195">
        <f>IF(G824&gt;0,0,"")</f>
        <v>0</v>
      </c>
      <c r="J824" s="195">
        <f>IF(I824=0,G824,"")</f>
        <v>23600</v>
      </c>
      <c r="K824" s="196" t="str">
        <f>IF(J824&gt;0,"ATRASADO","")</f>
        <v>ATRASADO</v>
      </c>
    </row>
    <row r="825" spans="2:11" s="186" customFormat="1">
      <c r="B825" s="6">
        <v>45505</v>
      </c>
      <c r="C825" s="8" t="s">
        <v>1670</v>
      </c>
      <c r="D825" s="9" t="s">
        <v>1591</v>
      </c>
      <c r="E825" s="15" t="s">
        <v>441</v>
      </c>
      <c r="F825" s="55">
        <v>2221</v>
      </c>
      <c r="G825" s="202">
        <v>23600</v>
      </c>
      <c r="H825" s="6">
        <v>45505</v>
      </c>
      <c r="I825" s="195">
        <f>IF(G825&gt;0,0,"")</f>
        <v>0</v>
      </c>
      <c r="J825" s="195">
        <f>IF(I825=0,G825,"")</f>
        <v>23600</v>
      </c>
      <c r="K825" s="196" t="str">
        <f>IF(J825&gt;0,"ATRASADO","")</f>
        <v>ATRASADO</v>
      </c>
    </row>
    <row r="826" spans="2:11" s="186" customFormat="1">
      <c r="B826" s="6">
        <v>45505</v>
      </c>
      <c r="C826" s="8" t="s">
        <v>1671</v>
      </c>
      <c r="D826" s="9" t="s">
        <v>1591</v>
      </c>
      <c r="E826" s="15" t="s">
        <v>441</v>
      </c>
      <c r="F826" s="55">
        <v>2221</v>
      </c>
      <c r="G826" s="202">
        <v>23600</v>
      </c>
      <c r="H826" s="6">
        <v>45505</v>
      </c>
      <c r="I826" s="195">
        <f>IF(G826&gt;0,0,"")</f>
        <v>0</v>
      </c>
      <c r="J826" s="195">
        <f>IF(I826=0,G826,"")</f>
        <v>23600</v>
      </c>
      <c r="K826" s="196" t="str">
        <f>IF(J826&gt;0,"ATRASADO","")</f>
        <v>ATRASADO</v>
      </c>
    </row>
    <row r="827" spans="2:11" s="186" customFormat="1">
      <c r="B827" s="6">
        <v>45505</v>
      </c>
      <c r="C827" s="8" t="s">
        <v>1672</v>
      </c>
      <c r="D827" s="9" t="s">
        <v>1591</v>
      </c>
      <c r="E827" s="15" t="s">
        <v>441</v>
      </c>
      <c r="F827" s="55">
        <v>2221</v>
      </c>
      <c r="G827" s="202">
        <v>23600</v>
      </c>
      <c r="H827" s="6">
        <v>45505</v>
      </c>
      <c r="I827" s="195">
        <f>IF(G827&gt;0,0,"")</f>
        <v>0</v>
      </c>
      <c r="J827" s="195">
        <f>IF(I827=0,G827,"")</f>
        <v>23600</v>
      </c>
      <c r="K827" s="196" t="str">
        <f>IF(J827&gt;0,"ATRASADO","")</f>
        <v>ATRASADO</v>
      </c>
    </row>
    <row r="828" spans="2:11" s="172" customFormat="1">
      <c r="B828" s="6"/>
      <c r="C828" s="8"/>
      <c r="D828" s="9"/>
      <c r="E828" s="15"/>
      <c r="F828" s="55"/>
      <c r="G828" s="202"/>
      <c r="H828" s="6"/>
      <c r="I828" s="195"/>
      <c r="J828" s="195"/>
      <c r="K828" s="196"/>
    </row>
    <row r="829" spans="2:11" s="179" customFormat="1">
      <c r="B829" s="6">
        <v>45474</v>
      </c>
      <c r="C829" s="8" t="s">
        <v>1496</v>
      </c>
      <c r="D829" s="178" t="s">
        <v>1265</v>
      </c>
      <c r="E829" s="15" t="s">
        <v>441</v>
      </c>
      <c r="F829" s="55">
        <v>2221</v>
      </c>
      <c r="G829" s="202">
        <v>23600</v>
      </c>
      <c r="H829" s="6">
        <v>45474</v>
      </c>
      <c r="I829" s="195">
        <f>IF(G829&gt;0,0,"")</f>
        <v>0</v>
      </c>
      <c r="J829" s="195">
        <f>IF(I829=0,G829,"")</f>
        <v>23600</v>
      </c>
      <c r="K829" s="196" t="str">
        <f>IF(J829&gt;0,"ATRASADO","")</f>
        <v>ATRASADO</v>
      </c>
    </row>
    <row r="830" spans="2:11" s="179" customFormat="1">
      <c r="B830" s="6">
        <v>45474</v>
      </c>
      <c r="C830" s="8" t="s">
        <v>1497</v>
      </c>
      <c r="D830" s="178" t="s">
        <v>1265</v>
      </c>
      <c r="E830" s="15" t="s">
        <v>441</v>
      </c>
      <c r="F830" s="55">
        <v>2221</v>
      </c>
      <c r="G830" s="202">
        <v>23600</v>
      </c>
      <c r="H830" s="6">
        <v>45474</v>
      </c>
      <c r="I830" s="195">
        <f>IF(G830&gt;0,0,"")</f>
        <v>0</v>
      </c>
      <c r="J830" s="195">
        <f>IF(I830=0,G830,"")</f>
        <v>23600</v>
      </c>
      <c r="K830" s="196" t="str">
        <f>IF(J830&gt;0,"ATRASADO","")</f>
        <v>ATRASADO</v>
      </c>
    </row>
    <row r="831" spans="2:11" s="179" customFormat="1">
      <c r="B831" s="6">
        <v>45474</v>
      </c>
      <c r="C831" s="8" t="s">
        <v>1438</v>
      </c>
      <c r="D831" s="178" t="s">
        <v>1265</v>
      </c>
      <c r="E831" s="15" t="s">
        <v>441</v>
      </c>
      <c r="F831" s="55">
        <v>2221</v>
      </c>
      <c r="G831" s="202">
        <v>23600</v>
      </c>
      <c r="H831" s="6">
        <v>45474</v>
      </c>
      <c r="I831" s="195">
        <f>IF(G831&gt;0,0,"")</f>
        <v>0</v>
      </c>
      <c r="J831" s="195">
        <f>IF(I831=0,G831,"")</f>
        <v>23600</v>
      </c>
      <c r="K831" s="196" t="str">
        <f>IF(J831&gt;0,"ATRASADO","")</f>
        <v>ATRASADO</v>
      </c>
    </row>
    <row r="832" spans="2:11" s="147" customFormat="1">
      <c r="B832" s="6"/>
      <c r="C832" s="12"/>
      <c r="D832" s="9"/>
      <c r="E832" s="15"/>
      <c r="F832" s="55"/>
      <c r="G832" s="28"/>
      <c r="H832" s="6"/>
      <c r="I832" s="195"/>
      <c r="J832" s="195"/>
      <c r="K832" s="196"/>
    </row>
    <row r="833" spans="2:11" s="168" customFormat="1">
      <c r="B833" s="6">
        <v>45323</v>
      </c>
      <c r="C833" s="12" t="s">
        <v>1228</v>
      </c>
      <c r="D833" s="9" t="s">
        <v>873</v>
      </c>
      <c r="E833" s="15" t="s">
        <v>441</v>
      </c>
      <c r="F833" s="55">
        <v>2221</v>
      </c>
      <c r="G833" s="28">
        <v>23600</v>
      </c>
      <c r="H833" s="6">
        <v>45323</v>
      </c>
      <c r="I833" s="195">
        <f>IF(G833&gt;0,0,"")</f>
        <v>0</v>
      </c>
      <c r="J833" s="195">
        <f>IF(I833=0,G833,"")</f>
        <v>23600</v>
      </c>
      <c r="K833" s="196" t="str">
        <f>IF(J833&gt;0,"ATRASADO","")</f>
        <v>ATRASADO</v>
      </c>
    </row>
    <row r="834" spans="2:11" s="179" customFormat="1">
      <c r="B834" s="6">
        <v>45474</v>
      </c>
      <c r="C834" s="12" t="s">
        <v>1399</v>
      </c>
      <c r="D834" s="9" t="s">
        <v>873</v>
      </c>
      <c r="E834" s="15" t="s">
        <v>441</v>
      </c>
      <c r="F834" s="55">
        <v>2221</v>
      </c>
      <c r="G834" s="28">
        <v>23600</v>
      </c>
      <c r="H834" s="6">
        <v>45474</v>
      </c>
      <c r="I834" s="195">
        <f>IF(G834&gt;0,0,"")</f>
        <v>0</v>
      </c>
      <c r="J834" s="195">
        <f>IF(I834=0,G834,"")</f>
        <v>23600</v>
      </c>
      <c r="K834" s="196" t="str">
        <f>IF(J834&gt;0,"ATRASADO","")</f>
        <v>ATRASADO</v>
      </c>
    </row>
    <row r="835" spans="2:11" s="188" customFormat="1">
      <c r="B835" s="6" t="s">
        <v>1755</v>
      </c>
      <c r="C835" s="12" t="s">
        <v>1400</v>
      </c>
      <c r="D835" s="9" t="s">
        <v>873</v>
      </c>
      <c r="E835" s="15" t="s">
        <v>441</v>
      </c>
      <c r="F835" s="55">
        <v>2221</v>
      </c>
      <c r="G835" s="28">
        <v>23600</v>
      </c>
      <c r="H835" s="6" t="s">
        <v>1755</v>
      </c>
      <c r="I835" s="195">
        <f>IF(G835&gt;0,0,"")</f>
        <v>0</v>
      </c>
      <c r="J835" s="195">
        <f>IF(I835=0,G835,"")</f>
        <v>23600</v>
      </c>
      <c r="K835" s="196" t="str">
        <f>IF(J835&gt;0,"ATRASADO","")</f>
        <v>ATRASADO</v>
      </c>
    </row>
    <row r="836" spans="2:11" s="179" customFormat="1">
      <c r="B836" s="6">
        <v>45474</v>
      </c>
      <c r="C836" s="12" t="s">
        <v>1171</v>
      </c>
      <c r="D836" s="9" t="s">
        <v>873</v>
      </c>
      <c r="E836" s="15" t="s">
        <v>441</v>
      </c>
      <c r="F836" s="55">
        <v>2221</v>
      </c>
      <c r="G836" s="28">
        <v>23600</v>
      </c>
      <c r="H836" s="6">
        <v>45474</v>
      </c>
      <c r="I836" s="195">
        <f>IF(G836&gt;0,0,"")</f>
        <v>0</v>
      </c>
      <c r="J836" s="195">
        <f>IF(I836=0,G836,"")</f>
        <v>23600</v>
      </c>
      <c r="K836" s="196" t="str">
        <f>IF(J836&gt;0,"ATRASADO","")</f>
        <v>ATRASADO</v>
      </c>
    </row>
    <row r="837" spans="2:11" s="179" customFormat="1">
      <c r="B837" s="6">
        <v>45474</v>
      </c>
      <c r="C837" s="12" t="s">
        <v>1495</v>
      </c>
      <c r="D837" s="9" t="s">
        <v>873</v>
      </c>
      <c r="E837" s="15" t="s">
        <v>441</v>
      </c>
      <c r="F837" s="55">
        <v>2221</v>
      </c>
      <c r="G837" s="28">
        <v>23600</v>
      </c>
      <c r="H837" s="6">
        <v>45474</v>
      </c>
      <c r="I837" s="195">
        <f>IF(G837&gt;0,0,"")</f>
        <v>0</v>
      </c>
      <c r="J837" s="195">
        <f>IF(I837=0,G837,"")</f>
        <v>23600</v>
      </c>
      <c r="K837" s="196" t="str">
        <f>IF(J837&gt;0,"ATRASADO","")</f>
        <v>ATRASADO</v>
      </c>
    </row>
    <row r="838" spans="2:11" s="124" customFormat="1">
      <c r="B838" s="6"/>
      <c r="C838" s="8"/>
      <c r="D838" s="9"/>
      <c r="E838" s="15"/>
      <c r="F838" s="55"/>
      <c r="G838" s="202"/>
      <c r="H838" s="6"/>
      <c r="I838" s="195"/>
      <c r="J838" s="195"/>
      <c r="K838" s="196"/>
    </row>
    <row r="839" spans="2:11" s="124" customFormat="1">
      <c r="B839" s="6">
        <v>44805</v>
      </c>
      <c r="C839" s="8" t="s">
        <v>789</v>
      </c>
      <c r="D839" s="9" t="s">
        <v>783</v>
      </c>
      <c r="E839" s="15" t="s">
        <v>536</v>
      </c>
      <c r="F839" s="55">
        <v>2311</v>
      </c>
      <c r="G839" s="202">
        <v>522000</v>
      </c>
      <c r="H839" s="6">
        <v>44805</v>
      </c>
      <c r="I839" s="195">
        <f>IF(G839&gt;0,0,"")</f>
        <v>0</v>
      </c>
      <c r="J839" s="195">
        <f>IF(I839=0,G839,"")</f>
        <v>522000</v>
      </c>
      <c r="K839" s="196" t="str">
        <f>IF(J839&gt;0,"ATRASADO","")</f>
        <v>ATRASADO</v>
      </c>
    </row>
    <row r="840" spans="2:11" s="168" customFormat="1">
      <c r="B840" s="6"/>
      <c r="C840" s="8"/>
      <c r="D840" s="9"/>
      <c r="E840" s="15"/>
      <c r="F840" s="55"/>
      <c r="G840" s="202"/>
      <c r="H840" s="6"/>
      <c r="I840" s="195"/>
      <c r="J840" s="195"/>
      <c r="K840" s="196"/>
    </row>
    <row r="841" spans="2:11" s="168" customFormat="1">
      <c r="B841" s="6" t="s">
        <v>1164</v>
      </c>
      <c r="C841" s="8" t="s">
        <v>998</v>
      </c>
      <c r="D841" s="9" t="s">
        <v>1163</v>
      </c>
      <c r="E841" s="15" t="s">
        <v>536</v>
      </c>
      <c r="F841" s="55">
        <v>2311</v>
      </c>
      <c r="G841" s="202">
        <v>3037500</v>
      </c>
      <c r="H841" s="6" t="s">
        <v>1165</v>
      </c>
      <c r="I841" s="195">
        <f>IF(G841&gt;0,0,"")</f>
        <v>0</v>
      </c>
      <c r="J841" s="195">
        <f>IF(I841=0,G841,"")</f>
        <v>3037500</v>
      </c>
      <c r="K841" s="196" t="s">
        <v>746</v>
      </c>
    </row>
    <row r="842" spans="2:11" s="179" customFormat="1">
      <c r="B842" s="6"/>
      <c r="C842" s="8"/>
      <c r="D842" s="9"/>
      <c r="E842" s="15"/>
      <c r="F842" s="55"/>
      <c r="G842" s="202"/>
      <c r="H842" s="6"/>
      <c r="I842" s="195"/>
      <c r="J842" s="195"/>
      <c r="K842" s="196"/>
    </row>
    <row r="843" spans="2:11" s="179" customFormat="1">
      <c r="B843" s="6">
        <v>45474</v>
      </c>
      <c r="C843" s="8" t="s">
        <v>1104</v>
      </c>
      <c r="D843" s="9" t="s">
        <v>1472</v>
      </c>
      <c r="E843" s="15" t="s">
        <v>441</v>
      </c>
      <c r="F843" s="55">
        <v>2221</v>
      </c>
      <c r="G843" s="202">
        <v>29500</v>
      </c>
      <c r="H843" s="6">
        <v>45474</v>
      </c>
      <c r="I843" s="195">
        <f t="shared" ref="I843:I848" si="95">IF(G843&gt;0,0,"")</f>
        <v>0</v>
      </c>
      <c r="J843" s="195">
        <f t="shared" ref="J843:J848" si="96">IF(I843=0,G843,"")</f>
        <v>29500</v>
      </c>
      <c r="K843" s="196" t="str">
        <f t="shared" ref="K843:K848" si="97">IF(J843&gt;0,"ATRASADO","")</f>
        <v>ATRASADO</v>
      </c>
    </row>
    <row r="844" spans="2:11" s="179" customFormat="1">
      <c r="B844" s="6">
        <v>45474</v>
      </c>
      <c r="C844" s="8" t="s">
        <v>1105</v>
      </c>
      <c r="D844" s="9" t="s">
        <v>1472</v>
      </c>
      <c r="E844" s="15" t="s">
        <v>441</v>
      </c>
      <c r="F844" s="55">
        <v>2221</v>
      </c>
      <c r="G844" s="202">
        <v>29500</v>
      </c>
      <c r="H844" s="6">
        <v>45474</v>
      </c>
      <c r="I844" s="195">
        <f t="shared" si="95"/>
        <v>0</v>
      </c>
      <c r="J844" s="195">
        <f t="shared" si="96"/>
        <v>29500</v>
      </c>
      <c r="K844" s="196" t="str">
        <f t="shared" si="97"/>
        <v>ATRASADO</v>
      </c>
    </row>
    <row r="845" spans="2:11" s="179" customFormat="1">
      <c r="B845" s="6">
        <v>45474</v>
      </c>
      <c r="C845" s="8" t="s">
        <v>1499</v>
      </c>
      <c r="D845" s="9" t="s">
        <v>1472</v>
      </c>
      <c r="E845" s="15" t="s">
        <v>441</v>
      </c>
      <c r="F845" s="55">
        <v>2221</v>
      </c>
      <c r="G845" s="202">
        <v>29500</v>
      </c>
      <c r="H845" s="6">
        <v>45474</v>
      </c>
      <c r="I845" s="195">
        <f t="shared" si="95"/>
        <v>0</v>
      </c>
      <c r="J845" s="195">
        <f t="shared" si="96"/>
        <v>29500</v>
      </c>
      <c r="K845" s="196" t="str">
        <f t="shared" si="97"/>
        <v>ATRASADO</v>
      </c>
    </row>
    <row r="846" spans="2:11" s="188" customFormat="1">
      <c r="B846" s="6">
        <v>45505</v>
      </c>
      <c r="C846" s="8" t="s">
        <v>1756</v>
      </c>
      <c r="D846" s="9" t="s">
        <v>1472</v>
      </c>
      <c r="E846" s="15" t="s">
        <v>441</v>
      </c>
      <c r="F846" s="55">
        <v>2221</v>
      </c>
      <c r="G846" s="202">
        <v>29500</v>
      </c>
      <c r="H846" s="6">
        <v>45505</v>
      </c>
      <c r="I846" s="195">
        <f t="shared" si="95"/>
        <v>0</v>
      </c>
      <c r="J846" s="195">
        <f t="shared" si="96"/>
        <v>29500</v>
      </c>
      <c r="K846" s="196" t="str">
        <f t="shared" si="97"/>
        <v>ATRASADO</v>
      </c>
    </row>
    <row r="847" spans="2:11" s="188" customFormat="1">
      <c r="B847" s="6">
        <v>45505</v>
      </c>
      <c r="C847" s="8" t="s">
        <v>1757</v>
      </c>
      <c r="D847" s="9" t="s">
        <v>1472</v>
      </c>
      <c r="E847" s="15" t="s">
        <v>441</v>
      </c>
      <c r="F847" s="55">
        <v>2221</v>
      </c>
      <c r="G847" s="202">
        <v>29500</v>
      </c>
      <c r="H847" s="6">
        <v>45505</v>
      </c>
      <c r="I847" s="195">
        <f t="shared" si="95"/>
        <v>0</v>
      </c>
      <c r="J847" s="195">
        <f t="shared" si="96"/>
        <v>29500</v>
      </c>
      <c r="K847" s="196" t="str">
        <f t="shared" si="97"/>
        <v>ATRASADO</v>
      </c>
    </row>
    <row r="848" spans="2:11" s="188" customFormat="1">
      <c r="B848" s="6">
        <v>45505</v>
      </c>
      <c r="C848" s="8" t="s">
        <v>1758</v>
      </c>
      <c r="D848" s="9" t="s">
        <v>1472</v>
      </c>
      <c r="E848" s="15" t="s">
        <v>441</v>
      </c>
      <c r="F848" s="55">
        <v>2221</v>
      </c>
      <c r="G848" s="202">
        <v>29500</v>
      </c>
      <c r="H848" s="6">
        <v>45505</v>
      </c>
      <c r="I848" s="195">
        <f t="shared" si="95"/>
        <v>0</v>
      </c>
      <c r="J848" s="195">
        <f t="shared" si="96"/>
        <v>29500</v>
      </c>
      <c r="K848" s="196" t="str">
        <f t="shared" si="97"/>
        <v>ATRASADO</v>
      </c>
    </row>
    <row r="849" spans="2:11" s="175" customFormat="1">
      <c r="B849" s="6"/>
      <c r="C849" s="8"/>
      <c r="D849" s="9"/>
      <c r="E849" s="15"/>
      <c r="F849" s="55"/>
      <c r="G849" s="202"/>
      <c r="H849" s="6"/>
      <c r="I849" s="195"/>
      <c r="J849" s="195"/>
      <c r="K849" s="196"/>
    </row>
    <row r="850" spans="2:11" s="175" customFormat="1">
      <c r="B850" s="6">
        <v>45413</v>
      </c>
      <c r="C850" s="8" t="s">
        <v>713</v>
      </c>
      <c r="D850" s="9" t="s">
        <v>1342</v>
      </c>
      <c r="E850" s="15" t="s">
        <v>536</v>
      </c>
      <c r="F850" s="55">
        <v>2311</v>
      </c>
      <c r="G850" s="202">
        <v>9520000</v>
      </c>
      <c r="H850" s="6">
        <v>45413</v>
      </c>
      <c r="I850" s="195">
        <v>0</v>
      </c>
      <c r="J850" s="195">
        <f>+G850-I850</f>
        <v>9520000</v>
      </c>
      <c r="K850" s="196" t="s">
        <v>746</v>
      </c>
    </row>
    <row r="851" spans="2:11" s="143" customFormat="1">
      <c r="B851" s="6"/>
      <c r="C851" s="8"/>
      <c r="D851" s="9"/>
      <c r="E851" s="15"/>
      <c r="F851" s="55"/>
      <c r="G851" s="202"/>
      <c r="H851" s="6"/>
      <c r="I851" s="195"/>
      <c r="J851" s="195"/>
      <c r="K851" s="196"/>
    </row>
    <row r="852" spans="2:11" s="161" customFormat="1">
      <c r="B852" s="6" t="s">
        <v>1027</v>
      </c>
      <c r="C852" s="8" t="s">
        <v>1072</v>
      </c>
      <c r="D852" s="9" t="s">
        <v>846</v>
      </c>
      <c r="E852" s="15" t="s">
        <v>536</v>
      </c>
      <c r="F852" s="55">
        <v>2311</v>
      </c>
      <c r="G852" s="202">
        <v>3234310</v>
      </c>
      <c r="H852" s="6" t="s">
        <v>1027</v>
      </c>
      <c r="I852" s="195">
        <f>IF(G852&gt;0,0,"")</f>
        <v>0</v>
      </c>
      <c r="J852" s="195">
        <f>IF(I852=0,G852,"")</f>
        <v>3234310</v>
      </c>
      <c r="K852" s="196" t="str">
        <f>IF(J852&gt;0,"ATRASADO","")</f>
        <v>ATRASADO</v>
      </c>
    </row>
    <row r="853" spans="2:11" s="161" customFormat="1">
      <c r="B853" s="6" t="s">
        <v>1027</v>
      </c>
      <c r="C853" s="8" t="s">
        <v>1073</v>
      </c>
      <c r="D853" s="9" t="s">
        <v>846</v>
      </c>
      <c r="E853" s="15" t="s">
        <v>536</v>
      </c>
      <c r="F853" s="55">
        <v>2311</v>
      </c>
      <c r="G853" s="202">
        <v>3178480</v>
      </c>
      <c r="H853" s="6" t="s">
        <v>1027</v>
      </c>
      <c r="I853" s="195">
        <f>IF(G853&gt;0,0,"")</f>
        <v>0</v>
      </c>
      <c r="J853" s="195">
        <f>IF(I853=0,G853,"")</f>
        <v>3178480</v>
      </c>
      <c r="K853" s="196" t="str">
        <f>IF(J853&gt;0,"ATRASADO","")</f>
        <v>ATRASADO</v>
      </c>
    </row>
    <row r="854" spans="2:11" s="124" customFormat="1">
      <c r="B854" s="6"/>
      <c r="C854" s="8"/>
      <c r="D854" s="9"/>
      <c r="E854" s="15"/>
      <c r="F854" s="55"/>
      <c r="G854" s="202"/>
      <c r="H854" s="6"/>
      <c r="I854" s="195"/>
      <c r="J854" s="195"/>
      <c r="K854" s="196"/>
    </row>
    <row r="855" spans="2:11" s="140" customFormat="1">
      <c r="B855" s="6" t="s">
        <v>1000</v>
      </c>
      <c r="C855" s="8" t="s">
        <v>919</v>
      </c>
      <c r="D855" s="9" t="s">
        <v>780</v>
      </c>
      <c r="E855" s="15" t="s">
        <v>1001</v>
      </c>
      <c r="F855" s="55">
        <v>2272</v>
      </c>
      <c r="G855" s="202">
        <v>55413.98</v>
      </c>
      <c r="H855" s="6" t="s">
        <v>1000</v>
      </c>
      <c r="I855" s="195">
        <f>IF(G855&gt;0,0,"")</f>
        <v>0</v>
      </c>
      <c r="J855" s="195">
        <f>IF(I855=0,G855,"")</f>
        <v>55413.98</v>
      </c>
      <c r="K855" s="196" t="str">
        <f>IF(J855&gt;0,"ATRASADO","")</f>
        <v>ATRASADO</v>
      </c>
    </row>
    <row r="856" spans="2:11" s="161" customFormat="1">
      <c r="B856" s="6">
        <v>45261</v>
      </c>
      <c r="C856" s="8" t="s">
        <v>1050</v>
      </c>
      <c r="D856" s="9" t="s">
        <v>780</v>
      </c>
      <c r="E856" s="15" t="s">
        <v>120</v>
      </c>
      <c r="F856" s="55">
        <v>2355</v>
      </c>
      <c r="G856" s="202">
        <v>1663151</v>
      </c>
      <c r="H856" s="6">
        <v>45261</v>
      </c>
      <c r="I856" s="195">
        <f>IF(G856&gt;0,0,"")</f>
        <v>0</v>
      </c>
      <c r="J856" s="195">
        <f>IF(I856=0,G856,"")</f>
        <v>1663151</v>
      </c>
      <c r="K856" s="196" t="str">
        <f>IF(J856&gt;0,"ATRASADO","")</f>
        <v>ATRASADO</v>
      </c>
    </row>
    <row r="857" spans="2:11" s="175" customFormat="1">
      <c r="B857" s="6"/>
      <c r="C857" s="8"/>
      <c r="D857" s="9"/>
      <c r="E857" s="15"/>
      <c r="F857" s="55"/>
      <c r="G857" s="202"/>
      <c r="H857" s="6"/>
      <c r="I857" s="195"/>
      <c r="J857" s="195"/>
      <c r="K857" s="196"/>
    </row>
    <row r="858" spans="2:11" s="188" customFormat="1">
      <c r="B858" s="6">
        <v>45078</v>
      </c>
      <c r="C858" s="8" t="s">
        <v>1759</v>
      </c>
      <c r="D858" s="9" t="s">
        <v>1350</v>
      </c>
      <c r="E858" s="15" t="s">
        <v>441</v>
      </c>
      <c r="F858" s="55">
        <v>2221</v>
      </c>
      <c r="G858" s="202">
        <v>23600</v>
      </c>
      <c r="H858" s="6">
        <v>45078</v>
      </c>
      <c r="I858" s="195">
        <f t="shared" ref="I858:I863" si="98">IF(G858&gt;0,0,"")</f>
        <v>0</v>
      </c>
      <c r="J858" s="195">
        <f t="shared" ref="J858:J863" si="99">IF(I858=0,G858,"")</f>
        <v>23600</v>
      </c>
      <c r="K858" s="196" t="str">
        <f t="shared" ref="K858:K863" si="100">IF(J858&gt;0,"ATRASADO","")</f>
        <v>ATRASADO</v>
      </c>
    </row>
    <row r="859" spans="2:11" s="188" customFormat="1">
      <c r="B859" s="6">
        <v>45078</v>
      </c>
      <c r="C859" s="8" t="s">
        <v>864</v>
      </c>
      <c r="D859" s="9" t="s">
        <v>1350</v>
      </c>
      <c r="E859" s="15" t="s">
        <v>441</v>
      </c>
      <c r="F859" s="55">
        <v>2221</v>
      </c>
      <c r="G859" s="202">
        <v>23600</v>
      </c>
      <c r="H859" s="6">
        <v>45078</v>
      </c>
      <c r="I859" s="195">
        <f t="shared" si="98"/>
        <v>0</v>
      </c>
      <c r="J859" s="195">
        <f t="shared" si="99"/>
        <v>23600</v>
      </c>
      <c r="K859" s="196" t="str">
        <f t="shared" si="100"/>
        <v>ATRASADO</v>
      </c>
    </row>
    <row r="860" spans="2:11" s="188" customFormat="1">
      <c r="B860" s="6">
        <v>45078</v>
      </c>
      <c r="C860" s="8" t="s">
        <v>1760</v>
      </c>
      <c r="D860" s="9" t="s">
        <v>1350</v>
      </c>
      <c r="E860" s="15" t="s">
        <v>441</v>
      </c>
      <c r="F860" s="55">
        <v>2221</v>
      </c>
      <c r="G860" s="202">
        <v>23600</v>
      </c>
      <c r="H860" s="6">
        <v>45078</v>
      </c>
      <c r="I860" s="195">
        <f t="shared" si="98"/>
        <v>0</v>
      </c>
      <c r="J860" s="195">
        <f t="shared" si="99"/>
        <v>23600</v>
      </c>
      <c r="K860" s="196" t="str">
        <f t="shared" si="100"/>
        <v>ATRASADO</v>
      </c>
    </row>
    <row r="861" spans="2:11" s="175" customFormat="1">
      <c r="B861" s="6">
        <v>45413</v>
      </c>
      <c r="C861" s="8" t="s">
        <v>1379</v>
      </c>
      <c r="D861" s="9" t="s">
        <v>1350</v>
      </c>
      <c r="E861" s="15" t="s">
        <v>441</v>
      </c>
      <c r="F861" s="55">
        <v>2221</v>
      </c>
      <c r="G861" s="202">
        <v>23600</v>
      </c>
      <c r="H861" s="6">
        <v>45413</v>
      </c>
      <c r="I861" s="195">
        <f t="shared" si="98"/>
        <v>0</v>
      </c>
      <c r="J861" s="195">
        <f t="shared" si="99"/>
        <v>23600</v>
      </c>
      <c r="K861" s="196" t="str">
        <f t="shared" si="100"/>
        <v>ATRASADO</v>
      </c>
    </row>
    <row r="862" spans="2:11" s="175" customFormat="1">
      <c r="B862" s="6">
        <v>45413</v>
      </c>
      <c r="C862" s="8" t="s">
        <v>1380</v>
      </c>
      <c r="D862" s="9" t="s">
        <v>1350</v>
      </c>
      <c r="E862" s="15" t="s">
        <v>441</v>
      </c>
      <c r="F862" s="55">
        <v>2221</v>
      </c>
      <c r="G862" s="202">
        <v>23600</v>
      </c>
      <c r="H862" s="6">
        <v>45413</v>
      </c>
      <c r="I862" s="195">
        <f t="shared" si="98"/>
        <v>0</v>
      </c>
      <c r="J862" s="195">
        <f t="shared" si="99"/>
        <v>23600</v>
      </c>
      <c r="K862" s="196" t="str">
        <f t="shared" si="100"/>
        <v>ATRASADO</v>
      </c>
    </row>
    <row r="863" spans="2:11" s="175" customFormat="1">
      <c r="B863" s="6">
        <v>45413</v>
      </c>
      <c r="C863" s="8" t="s">
        <v>1381</v>
      </c>
      <c r="D863" s="9" t="s">
        <v>1350</v>
      </c>
      <c r="E863" s="15" t="s">
        <v>441</v>
      </c>
      <c r="F863" s="55">
        <v>2221</v>
      </c>
      <c r="G863" s="202">
        <v>23600</v>
      </c>
      <c r="H863" s="6">
        <v>45413</v>
      </c>
      <c r="I863" s="195">
        <f t="shared" si="98"/>
        <v>0</v>
      </c>
      <c r="J863" s="195">
        <f t="shared" si="99"/>
        <v>23600</v>
      </c>
      <c r="K863" s="196" t="str">
        <f t="shared" si="100"/>
        <v>ATRASADO</v>
      </c>
    </row>
    <row r="864" spans="2:11" s="153" customFormat="1">
      <c r="B864" s="6"/>
      <c r="C864" s="8"/>
      <c r="D864" s="9"/>
      <c r="E864" s="15"/>
      <c r="F864" s="55"/>
      <c r="G864" s="28"/>
      <c r="H864" s="6"/>
      <c r="I864" s="195"/>
      <c r="J864" s="195"/>
      <c r="K864" s="196"/>
    </row>
    <row r="865" spans="2:11" s="172" customFormat="1">
      <c r="B865" s="6">
        <v>45383</v>
      </c>
      <c r="C865" s="8" t="s">
        <v>1285</v>
      </c>
      <c r="D865" s="9" t="s">
        <v>938</v>
      </c>
      <c r="E865" s="15" t="s">
        <v>945</v>
      </c>
      <c r="F865" s="55">
        <v>2259</v>
      </c>
      <c r="G865" s="28">
        <v>113144.4</v>
      </c>
      <c r="H865" s="6">
        <v>45383</v>
      </c>
      <c r="I865" s="195">
        <f>IF(G865&gt;0,0,"")</f>
        <v>0</v>
      </c>
      <c r="J865" s="195">
        <f>IF(I865=0,G865,"")</f>
        <v>113144.4</v>
      </c>
      <c r="K865" s="196" t="str">
        <f>IF(J865&gt;0,"ATRASADO","")</f>
        <v>ATRASADO</v>
      </c>
    </row>
    <row r="866" spans="2:11" s="161" customFormat="1">
      <c r="B866" s="6"/>
      <c r="C866" s="8"/>
      <c r="D866" s="9"/>
      <c r="E866" s="15"/>
      <c r="F866" s="55"/>
      <c r="G866" s="28"/>
      <c r="H866" s="6"/>
      <c r="I866" s="195"/>
      <c r="J866" s="195"/>
      <c r="K866" s="196"/>
    </row>
    <row r="867" spans="2:11" s="161" customFormat="1">
      <c r="B867" s="6">
        <v>45261</v>
      </c>
      <c r="C867" s="8" t="s">
        <v>944</v>
      </c>
      <c r="D867" s="9" t="s">
        <v>1020</v>
      </c>
      <c r="E867" s="15" t="s">
        <v>441</v>
      </c>
      <c r="F867" s="55">
        <v>2221</v>
      </c>
      <c r="G867" s="28">
        <v>23600</v>
      </c>
      <c r="H867" s="6">
        <v>45261</v>
      </c>
      <c r="I867" s="195">
        <f>IF(G867&gt;0,0,"")</f>
        <v>0</v>
      </c>
      <c r="J867" s="195">
        <f>IF(I867=0,G867,"")</f>
        <v>23600</v>
      </c>
      <c r="K867" s="196" t="str">
        <f>IF(J867&gt;0,"ATRASADO","")</f>
        <v>ATRASADO</v>
      </c>
    </row>
    <row r="868" spans="2:11" s="161" customFormat="1">
      <c r="B868" s="6">
        <v>45261</v>
      </c>
      <c r="C868" s="8" t="s">
        <v>980</v>
      </c>
      <c r="D868" s="9" t="s">
        <v>1020</v>
      </c>
      <c r="E868" s="15" t="s">
        <v>441</v>
      </c>
      <c r="F868" s="55">
        <v>2221</v>
      </c>
      <c r="G868" s="28">
        <v>23600</v>
      </c>
      <c r="H868" s="6">
        <v>45261</v>
      </c>
      <c r="I868" s="195">
        <f>IF(G868&gt;0,0,"")</f>
        <v>0</v>
      </c>
      <c r="J868" s="195">
        <f>IF(I868=0,G868,"")</f>
        <v>23600</v>
      </c>
      <c r="K868" s="196" t="str">
        <f>IF(J868&gt;0,"ATRASADO","")</f>
        <v>ATRASADO</v>
      </c>
    </row>
    <row r="869" spans="2:11" s="161" customFormat="1">
      <c r="B869" s="6">
        <v>45261</v>
      </c>
      <c r="C869" s="8" t="s">
        <v>964</v>
      </c>
      <c r="D869" s="9" t="s">
        <v>1020</v>
      </c>
      <c r="E869" s="15" t="s">
        <v>441</v>
      </c>
      <c r="F869" s="55">
        <v>2221</v>
      </c>
      <c r="G869" s="28">
        <v>23600</v>
      </c>
      <c r="H869" s="6">
        <v>45261</v>
      </c>
      <c r="I869" s="195">
        <f>IF(G869&gt;0,0,"")</f>
        <v>0</v>
      </c>
      <c r="J869" s="195">
        <f>IF(I869=0,G869,"")</f>
        <v>23600</v>
      </c>
      <c r="K869" s="196" t="str">
        <f>IF(J869&gt;0,"ATRASADO","")</f>
        <v>ATRASADO</v>
      </c>
    </row>
    <row r="870" spans="2:11" s="161" customFormat="1">
      <c r="B870" s="6"/>
      <c r="C870" s="8"/>
      <c r="D870" s="9"/>
      <c r="E870" s="15"/>
      <c r="F870" s="55"/>
      <c r="G870" s="28"/>
      <c r="H870" s="6"/>
      <c r="I870" s="195"/>
      <c r="J870" s="195"/>
      <c r="K870" s="196"/>
    </row>
    <row r="871" spans="2:11" s="161" customFormat="1">
      <c r="B871" s="6">
        <v>45261</v>
      </c>
      <c r="C871" s="8" t="s">
        <v>707</v>
      </c>
      <c r="D871" s="9" t="s">
        <v>1051</v>
      </c>
      <c r="E871" s="15" t="s">
        <v>441</v>
      </c>
      <c r="F871" s="55">
        <v>2221</v>
      </c>
      <c r="G871" s="28">
        <v>29500</v>
      </c>
      <c r="H871" s="6">
        <v>45261</v>
      </c>
      <c r="I871" s="195">
        <f>IF(G871&gt;0,0,"")</f>
        <v>0</v>
      </c>
      <c r="J871" s="195">
        <f>IF(I871=0,G871,"")</f>
        <v>29500</v>
      </c>
      <c r="K871" s="196" t="str">
        <f>IF(J871&gt;0,"ATRASADO","")</f>
        <v>ATRASADO</v>
      </c>
    </row>
    <row r="872" spans="2:11" s="168" customFormat="1">
      <c r="B872" s="6">
        <v>45323</v>
      </c>
      <c r="C872" s="8" t="s">
        <v>828</v>
      </c>
      <c r="D872" s="9" t="s">
        <v>1051</v>
      </c>
      <c r="E872" s="15" t="s">
        <v>441</v>
      </c>
      <c r="F872" s="55">
        <v>2221</v>
      </c>
      <c r="G872" s="28">
        <v>29500</v>
      </c>
      <c r="H872" s="6">
        <v>45323</v>
      </c>
      <c r="I872" s="195">
        <f>IF(G872&gt;0,0,"")</f>
        <v>0</v>
      </c>
      <c r="J872" s="195">
        <f>IF(I872=0,G872,"")</f>
        <v>29500</v>
      </c>
      <c r="K872" s="196" t="str">
        <f>IF(J872&gt;0,"ATRASADO","")</f>
        <v>ATRASADO</v>
      </c>
    </row>
    <row r="873" spans="2:11" s="175" customFormat="1">
      <c r="B873" s="6" t="s">
        <v>1382</v>
      </c>
      <c r="C873" s="8" t="s">
        <v>553</v>
      </c>
      <c r="D873" s="9" t="s">
        <v>1051</v>
      </c>
      <c r="E873" s="15" t="s">
        <v>441</v>
      </c>
      <c r="F873" s="55">
        <v>2221</v>
      </c>
      <c r="G873" s="28">
        <v>29500</v>
      </c>
      <c r="H873" s="6" t="s">
        <v>1382</v>
      </c>
      <c r="I873" s="195">
        <f>IF(G873&gt;0,0,"")</f>
        <v>0</v>
      </c>
      <c r="J873" s="195">
        <f>IF(I873=0,G873,"")</f>
        <v>29500</v>
      </c>
      <c r="K873" s="196" t="s">
        <v>746</v>
      </c>
    </row>
    <row r="874" spans="2:11" s="175" customFormat="1">
      <c r="B874" s="6" t="s">
        <v>1382</v>
      </c>
      <c r="C874" s="8" t="s">
        <v>714</v>
      </c>
      <c r="D874" s="9" t="s">
        <v>1051</v>
      </c>
      <c r="E874" s="15" t="s">
        <v>441</v>
      </c>
      <c r="F874" s="55">
        <v>2221</v>
      </c>
      <c r="G874" s="28">
        <v>29500</v>
      </c>
      <c r="H874" s="6" t="s">
        <v>1382</v>
      </c>
      <c r="I874" s="195">
        <f>IF(G874&gt;0,0,"")</f>
        <v>0</v>
      </c>
      <c r="J874" s="195">
        <f>IF(I874=0,G874,"")</f>
        <v>29500</v>
      </c>
      <c r="K874" s="196" t="s">
        <v>746</v>
      </c>
    </row>
    <row r="875" spans="2:11" s="108" customFormat="1">
      <c r="B875" s="203"/>
      <c r="C875" s="11"/>
      <c r="D875" s="9"/>
      <c r="E875" s="15"/>
      <c r="F875" s="11"/>
      <c r="G875" s="195"/>
      <c r="H875" s="173"/>
      <c r="I875" s="195"/>
      <c r="J875" s="195"/>
      <c r="K875" s="196"/>
    </row>
    <row r="876" spans="2:11" s="62" customFormat="1">
      <c r="B876" s="6">
        <v>43257</v>
      </c>
      <c r="C876" s="13" t="s">
        <v>553</v>
      </c>
      <c r="D876" s="9" t="s">
        <v>598</v>
      </c>
      <c r="E876" s="15" t="s">
        <v>599</v>
      </c>
      <c r="F876" s="55">
        <v>2272</v>
      </c>
      <c r="G876" s="28">
        <v>74340</v>
      </c>
      <c r="H876" s="6">
        <v>43257</v>
      </c>
      <c r="I876" s="195">
        <f>IF(G876&gt;0,0,"")</f>
        <v>0</v>
      </c>
      <c r="J876" s="195">
        <f>IF(I876=0,G876,"")</f>
        <v>74340</v>
      </c>
      <c r="K876" s="196" t="str">
        <f>IF(J876&gt;0,"ATRASADO","")</f>
        <v>ATRASADO</v>
      </c>
    </row>
    <row r="877" spans="2:11" s="188" customFormat="1">
      <c r="B877" s="6"/>
      <c r="C877" s="13"/>
      <c r="D877" s="9"/>
      <c r="E877" s="15"/>
      <c r="F877" s="55"/>
      <c r="G877" s="28"/>
      <c r="H877" s="6"/>
      <c r="I877" s="195"/>
      <c r="J877" s="195"/>
      <c r="K877" s="196"/>
    </row>
    <row r="878" spans="2:11" s="188" customFormat="1">
      <c r="B878" s="6">
        <v>45505</v>
      </c>
      <c r="C878" s="13" t="s">
        <v>735</v>
      </c>
      <c r="D878" s="9" t="s">
        <v>1584</v>
      </c>
      <c r="E878" s="15" t="s">
        <v>1120</v>
      </c>
      <c r="F878" s="55">
        <v>2611</v>
      </c>
      <c r="G878" s="28">
        <v>233109</v>
      </c>
      <c r="H878" s="6">
        <v>45505</v>
      </c>
      <c r="I878" s="195">
        <f>IF(G878&gt;0,0,"")</f>
        <v>0</v>
      </c>
      <c r="J878" s="195">
        <f>IF(I878=0,G878,"")</f>
        <v>233109</v>
      </c>
      <c r="K878" s="196" t="str">
        <f>IF(J878&gt;0,"ATRASADO","")</f>
        <v>ATRASADO</v>
      </c>
    </row>
    <row r="879" spans="2:11" s="188" customFormat="1">
      <c r="B879" s="6">
        <v>45512</v>
      </c>
      <c r="C879" s="13" t="s">
        <v>552</v>
      </c>
      <c r="D879" s="9" t="s">
        <v>1584</v>
      </c>
      <c r="E879" s="15" t="s">
        <v>1120</v>
      </c>
      <c r="F879" s="55">
        <v>2611</v>
      </c>
      <c r="G879" s="28">
        <v>25748.78</v>
      </c>
      <c r="H879" s="6">
        <v>45512</v>
      </c>
      <c r="I879" s="195">
        <f>IF(G879&gt;0,0,"")</f>
        <v>0</v>
      </c>
      <c r="J879" s="195">
        <f>IF(I879=0,G879,"")</f>
        <v>25748.78</v>
      </c>
      <c r="K879" s="196" t="str">
        <f>IF(J879&gt;0,"ATRASADO","")</f>
        <v>ATRASADO</v>
      </c>
    </row>
    <row r="880" spans="2:11" s="160" customFormat="1">
      <c r="B880" s="6"/>
      <c r="C880" s="13"/>
      <c r="D880" s="9"/>
      <c r="E880" s="15"/>
      <c r="F880" s="55"/>
      <c r="G880" s="28"/>
      <c r="H880" s="6"/>
      <c r="I880" s="195"/>
      <c r="J880" s="195"/>
      <c r="K880" s="196"/>
    </row>
    <row r="881" spans="2:11" s="160" customFormat="1">
      <c r="B881" s="6">
        <v>45238</v>
      </c>
      <c r="C881" s="13" t="s">
        <v>828</v>
      </c>
      <c r="D881" s="9" t="s">
        <v>992</v>
      </c>
      <c r="E881" s="15" t="s">
        <v>1004</v>
      </c>
      <c r="F881" s="55">
        <v>2263</v>
      </c>
      <c r="G881" s="28">
        <v>205414.39999999999</v>
      </c>
      <c r="H881" s="6">
        <v>45238</v>
      </c>
      <c r="I881" s="195">
        <f>IF(G881&gt;0,0,"")</f>
        <v>0</v>
      </c>
      <c r="J881" s="195">
        <f>IF(I881=0,G881,"")</f>
        <v>205414.39999999999</v>
      </c>
      <c r="K881" s="196" t="str">
        <f>IF(J881&gt;0,"ATRASADO","")</f>
        <v>ATRASADO</v>
      </c>
    </row>
    <row r="882" spans="2:11" s="188" customFormat="1">
      <c r="B882" s="6"/>
      <c r="C882" s="13"/>
      <c r="D882" s="9"/>
      <c r="E882" s="15"/>
      <c r="F882" s="55"/>
      <c r="G882" s="28"/>
      <c r="H882" s="6"/>
      <c r="I882" s="195"/>
      <c r="J882" s="195"/>
      <c r="K882" s="196"/>
    </row>
    <row r="883" spans="2:11" s="188" customFormat="1">
      <c r="B883" s="6" t="s">
        <v>1502</v>
      </c>
      <c r="C883" s="13" t="s">
        <v>1523</v>
      </c>
      <c r="D883" s="9" t="s">
        <v>1579</v>
      </c>
      <c r="E883" s="15" t="s">
        <v>1761</v>
      </c>
      <c r="F883" s="55">
        <v>2272</v>
      </c>
      <c r="G883" s="28">
        <v>257495.71</v>
      </c>
      <c r="H883" s="6" t="s">
        <v>1502</v>
      </c>
      <c r="I883" s="195">
        <f>IF(G883&gt;0,0,"")</f>
        <v>0</v>
      </c>
      <c r="J883" s="195">
        <f>IF(I883=0,G883,"")</f>
        <v>257495.71</v>
      </c>
      <c r="K883" s="196" t="str">
        <f>IF(J883&gt;0,"ATRASADO","")</f>
        <v>ATRASADO</v>
      </c>
    </row>
    <row r="884" spans="2:11" s="186" customFormat="1">
      <c r="B884" s="6"/>
      <c r="C884" s="13"/>
      <c r="D884" s="9"/>
      <c r="E884" s="15"/>
      <c r="F884" s="55"/>
      <c r="G884" s="28"/>
      <c r="H884" s="6"/>
      <c r="I884" s="195"/>
      <c r="J884" s="195"/>
      <c r="K884" s="196"/>
    </row>
    <row r="885" spans="2:11" s="186" customFormat="1">
      <c r="B885" s="6">
        <v>45536</v>
      </c>
      <c r="C885" s="13" t="s">
        <v>1554</v>
      </c>
      <c r="D885" s="9" t="s">
        <v>1599</v>
      </c>
      <c r="E885" s="15" t="s">
        <v>536</v>
      </c>
      <c r="F885" s="55">
        <v>2311</v>
      </c>
      <c r="G885" s="28">
        <v>1099890</v>
      </c>
      <c r="H885" s="6">
        <v>45536</v>
      </c>
      <c r="I885" s="195">
        <f t="shared" ref="I885:I898" si="101">IF(G885&gt;0,0,"")</f>
        <v>0</v>
      </c>
      <c r="J885" s="195">
        <f t="shared" ref="J885:J898" si="102">IF(I885=0,G885,"")</f>
        <v>1099890</v>
      </c>
      <c r="K885" s="196" t="s">
        <v>746</v>
      </c>
    </row>
    <row r="886" spans="2:11" s="186" customFormat="1">
      <c r="B886" s="6">
        <v>45536</v>
      </c>
      <c r="C886" s="13" t="s">
        <v>1555</v>
      </c>
      <c r="D886" s="9" t="s">
        <v>1599</v>
      </c>
      <c r="E886" s="15" t="s">
        <v>536</v>
      </c>
      <c r="F886" s="55">
        <v>2311</v>
      </c>
      <c r="G886" s="28">
        <v>1099890</v>
      </c>
      <c r="H886" s="6">
        <v>45536</v>
      </c>
      <c r="I886" s="195">
        <f t="shared" si="101"/>
        <v>0</v>
      </c>
      <c r="J886" s="195">
        <f t="shared" si="102"/>
        <v>1099890</v>
      </c>
      <c r="K886" s="196" t="s">
        <v>746</v>
      </c>
    </row>
    <row r="887" spans="2:11" s="186" customFormat="1">
      <c r="B887" s="6">
        <v>45536</v>
      </c>
      <c r="C887" s="13" t="s">
        <v>1673</v>
      </c>
      <c r="D887" s="9" t="s">
        <v>1599</v>
      </c>
      <c r="E887" s="15" t="s">
        <v>536</v>
      </c>
      <c r="F887" s="55">
        <v>2311</v>
      </c>
      <c r="G887" s="28">
        <v>549945</v>
      </c>
      <c r="H887" s="6">
        <v>45536</v>
      </c>
      <c r="I887" s="195">
        <f t="shared" si="101"/>
        <v>0</v>
      </c>
      <c r="J887" s="195">
        <f t="shared" si="102"/>
        <v>549945</v>
      </c>
      <c r="K887" s="196" t="s">
        <v>746</v>
      </c>
    </row>
    <row r="888" spans="2:11" s="186" customFormat="1">
      <c r="B888" s="6">
        <v>45536</v>
      </c>
      <c r="C888" s="13" t="s">
        <v>1500</v>
      </c>
      <c r="D888" s="9" t="s">
        <v>1599</v>
      </c>
      <c r="E888" s="15" t="s">
        <v>536</v>
      </c>
      <c r="F888" s="55">
        <v>2311</v>
      </c>
      <c r="G888" s="28">
        <v>1099890</v>
      </c>
      <c r="H888" s="6">
        <v>45536</v>
      </c>
      <c r="I888" s="195">
        <f t="shared" si="101"/>
        <v>0</v>
      </c>
      <c r="J888" s="195">
        <f t="shared" si="102"/>
        <v>1099890</v>
      </c>
      <c r="K888" s="196" t="s">
        <v>746</v>
      </c>
    </row>
    <row r="889" spans="2:11" s="186" customFormat="1">
      <c r="B889" s="6">
        <v>45536</v>
      </c>
      <c r="C889" s="13" t="s">
        <v>1674</v>
      </c>
      <c r="D889" s="9" t="s">
        <v>1599</v>
      </c>
      <c r="E889" s="15" t="s">
        <v>536</v>
      </c>
      <c r="F889" s="55">
        <v>2311</v>
      </c>
      <c r="G889" s="28">
        <v>1099890</v>
      </c>
      <c r="H889" s="6">
        <v>45536</v>
      </c>
      <c r="I889" s="195">
        <f t="shared" si="101"/>
        <v>0</v>
      </c>
      <c r="J889" s="195">
        <f t="shared" si="102"/>
        <v>1099890</v>
      </c>
      <c r="K889" s="196" t="s">
        <v>746</v>
      </c>
    </row>
    <row r="890" spans="2:11" s="186" customFormat="1">
      <c r="B890" s="6">
        <v>45536</v>
      </c>
      <c r="C890" s="13" t="s">
        <v>1675</v>
      </c>
      <c r="D890" s="9" t="s">
        <v>1599</v>
      </c>
      <c r="E890" s="15" t="s">
        <v>536</v>
      </c>
      <c r="F890" s="55">
        <v>2311</v>
      </c>
      <c r="G890" s="28">
        <v>1099890</v>
      </c>
      <c r="H890" s="6">
        <v>45536</v>
      </c>
      <c r="I890" s="195">
        <f t="shared" si="101"/>
        <v>0</v>
      </c>
      <c r="J890" s="195">
        <f t="shared" si="102"/>
        <v>1099890</v>
      </c>
      <c r="K890" s="196" t="s">
        <v>746</v>
      </c>
    </row>
    <row r="891" spans="2:11" s="186" customFormat="1">
      <c r="B891" s="6">
        <v>45536</v>
      </c>
      <c r="C891" s="13" t="s">
        <v>848</v>
      </c>
      <c r="D891" s="9" t="s">
        <v>1599</v>
      </c>
      <c r="E891" s="15" t="s">
        <v>536</v>
      </c>
      <c r="F891" s="55">
        <v>2311</v>
      </c>
      <c r="G891" s="28">
        <v>1099890</v>
      </c>
      <c r="H891" s="6">
        <v>45536</v>
      </c>
      <c r="I891" s="195">
        <f t="shared" si="101"/>
        <v>0</v>
      </c>
      <c r="J891" s="195">
        <f t="shared" si="102"/>
        <v>1099890</v>
      </c>
      <c r="K891" s="196" t="s">
        <v>746</v>
      </c>
    </row>
    <row r="892" spans="2:11" s="186" customFormat="1">
      <c r="B892" s="6">
        <v>45536</v>
      </c>
      <c r="C892" s="13" t="s">
        <v>922</v>
      </c>
      <c r="D892" s="9" t="s">
        <v>1599</v>
      </c>
      <c r="E892" s="15" t="s">
        <v>536</v>
      </c>
      <c r="F892" s="55">
        <v>2311</v>
      </c>
      <c r="G892" s="28">
        <v>1099890</v>
      </c>
      <c r="H892" s="6">
        <v>45536</v>
      </c>
      <c r="I892" s="195">
        <f t="shared" si="101"/>
        <v>0</v>
      </c>
      <c r="J892" s="195">
        <f t="shared" si="102"/>
        <v>1099890</v>
      </c>
      <c r="K892" s="196" t="s">
        <v>746</v>
      </c>
    </row>
    <row r="893" spans="2:11" s="186" customFormat="1">
      <c r="B893" s="6">
        <v>45536</v>
      </c>
      <c r="C893" s="13" t="s">
        <v>942</v>
      </c>
      <c r="D893" s="9" t="s">
        <v>1599</v>
      </c>
      <c r="E893" s="15" t="s">
        <v>536</v>
      </c>
      <c r="F893" s="55">
        <v>2311</v>
      </c>
      <c r="G893" s="28">
        <v>1099890</v>
      </c>
      <c r="H893" s="6">
        <v>45536</v>
      </c>
      <c r="I893" s="195">
        <f t="shared" si="101"/>
        <v>0</v>
      </c>
      <c r="J893" s="195">
        <f t="shared" si="102"/>
        <v>1099890</v>
      </c>
      <c r="K893" s="196" t="s">
        <v>746</v>
      </c>
    </row>
    <row r="894" spans="2:11" s="186" customFormat="1">
      <c r="B894" s="6">
        <v>45536</v>
      </c>
      <c r="C894" s="13" t="s">
        <v>1297</v>
      </c>
      <c r="D894" s="9" t="s">
        <v>1599</v>
      </c>
      <c r="E894" s="15" t="s">
        <v>536</v>
      </c>
      <c r="F894" s="55">
        <v>2311</v>
      </c>
      <c r="G894" s="28">
        <v>549945</v>
      </c>
      <c r="H894" s="6">
        <v>45536</v>
      </c>
      <c r="I894" s="195">
        <f t="shared" si="101"/>
        <v>0</v>
      </c>
      <c r="J894" s="195">
        <f t="shared" si="102"/>
        <v>549945</v>
      </c>
      <c r="K894" s="196" t="s">
        <v>746</v>
      </c>
    </row>
    <row r="895" spans="2:11" s="186" customFormat="1">
      <c r="B895" s="6">
        <v>45536</v>
      </c>
      <c r="C895" s="13" t="s">
        <v>884</v>
      </c>
      <c r="D895" s="9" t="s">
        <v>1599</v>
      </c>
      <c r="E895" s="15" t="s">
        <v>536</v>
      </c>
      <c r="F895" s="55">
        <v>2311</v>
      </c>
      <c r="G895" s="28">
        <v>549945</v>
      </c>
      <c r="H895" s="6">
        <v>45536</v>
      </c>
      <c r="I895" s="195">
        <f t="shared" si="101"/>
        <v>0</v>
      </c>
      <c r="J895" s="195">
        <f t="shared" si="102"/>
        <v>549945</v>
      </c>
      <c r="K895" s="196" t="s">
        <v>746</v>
      </c>
    </row>
    <row r="896" spans="2:11" s="186" customFormat="1">
      <c r="B896" s="6">
        <v>45536</v>
      </c>
      <c r="C896" s="13" t="s">
        <v>880</v>
      </c>
      <c r="D896" s="9" t="s">
        <v>1599</v>
      </c>
      <c r="E896" s="15" t="s">
        <v>536</v>
      </c>
      <c r="F896" s="55">
        <v>2311</v>
      </c>
      <c r="G896" s="28">
        <v>1099890</v>
      </c>
      <c r="H896" s="6">
        <v>45536</v>
      </c>
      <c r="I896" s="195">
        <f t="shared" si="101"/>
        <v>0</v>
      </c>
      <c r="J896" s="195">
        <f t="shared" si="102"/>
        <v>1099890</v>
      </c>
      <c r="K896" s="196" t="s">
        <v>746</v>
      </c>
    </row>
    <row r="897" spans="2:11" s="186" customFormat="1">
      <c r="B897" s="6">
        <v>45536</v>
      </c>
      <c r="C897" s="13" t="s">
        <v>930</v>
      </c>
      <c r="D897" s="9" t="s">
        <v>1599</v>
      </c>
      <c r="E897" s="15" t="s">
        <v>536</v>
      </c>
      <c r="F897" s="55">
        <v>2311</v>
      </c>
      <c r="G897" s="28">
        <v>1099890</v>
      </c>
      <c r="H897" s="6">
        <v>45536</v>
      </c>
      <c r="I897" s="195">
        <f t="shared" si="101"/>
        <v>0</v>
      </c>
      <c r="J897" s="195">
        <f t="shared" si="102"/>
        <v>1099890</v>
      </c>
      <c r="K897" s="196" t="s">
        <v>746</v>
      </c>
    </row>
    <row r="898" spans="2:11" s="186" customFormat="1">
      <c r="B898" s="6">
        <v>45536</v>
      </c>
      <c r="C898" s="13" t="s">
        <v>967</v>
      </c>
      <c r="D898" s="9" t="s">
        <v>1599</v>
      </c>
      <c r="E898" s="15" t="s">
        <v>536</v>
      </c>
      <c r="F898" s="55">
        <v>2311</v>
      </c>
      <c r="G898" s="28">
        <v>2751375</v>
      </c>
      <c r="H898" s="6">
        <v>45536</v>
      </c>
      <c r="I898" s="195">
        <f t="shared" si="101"/>
        <v>0</v>
      </c>
      <c r="J898" s="195">
        <f t="shared" si="102"/>
        <v>2751375</v>
      </c>
      <c r="K898" s="196" t="s">
        <v>746</v>
      </c>
    </row>
    <row r="899" spans="2:11" s="169" customFormat="1">
      <c r="B899" s="6"/>
      <c r="C899" s="13"/>
      <c r="D899" s="9"/>
      <c r="E899" s="15"/>
      <c r="F899" s="55"/>
      <c r="G899" s="28"/>
      <c r="H899" s="6"/>
      <c r="I899" s="195"/>
      <c r="J899" s="195"/>
      <c r="K899" s="196"/>
    </row>
    <row r="900" spans="2:11" s="169" customFormat="1">
      <c r="B900" s="6">
        <v>45352</v>
      </c>
      <c r="C900" s="13" t="s">
        <v>1286</v>
      </c>
      <c r="D900" s="9" t="s">
        <v>1208</v>
      </c>
      <c r="E900" s="15" t="s">
        <v>441</v>
      </c>
      <c r="F900" s="55">
        <v>2221</v>
      </c>
      <c r="G900" s="28">
        <v>23600</v>
      </c>
      <c r="H900" s="6">
        <v>45352</v>
      </c>
      <c r="I900" s="195">
        <f t="shared" ref="I900:I906" si="103">IF(G900&gt;0,0,"")</f>
        <v>0</v>
      </c>
      <c r="J900" s="195">
        <f t="shared" ref="J900:J906" si="104">IF(I900=0,G900,"")</f>
        <v>23600</v>
      </c>
      <c r="K900" s="196" t="str">
        <f t="shared" ref="K900:K906" si="105">IF(J900&gt;0,"ATRASADO","")</f>
        <v>ATRASADO</v>
      </c>
    </row>
    <row r="901" spans="2:11" s="175" customFormat="1">
      <c r="B901" s="6">
        <v>45413</v>
      </c>
      <c r="C901" s="13" t="s">
        <v>792</v>
      </c>
      <c r="D901" s="9" t="s">
        <v>1208</v>
      </c>
      <c r="E901" s="15" t="s">
        <v>441</v>
      </c>
      <c r="F901" s="55">
        <v>2221</v>
      </c>
      <c r="G901" s="28">
        <v>23600</v>
      </c>
      <c r="H901" s="6">
        <v>45413</v>
      </c>
      <c r="I901" s="195">
        <f t="shared" si="103"/>
        <v>0</v>
      </c>
      <c r="J901" s="195">
        <f t="shared" si="104"/>
        <v>23600</v>
      </c>
      <c r="K901" s="196" t="str">
        <f t="shared" si="105"/>
        <v>ATRASADO</v>
      </c>
    </row>
    <row r="902" spans="2:11" s="175" customFormat="1">
      <c r="B902" s="6">
        <v>45413</v>
      </c>
      <c r="C902" s="13" t="s">
        <v>751</v>
      </c>
      <c r="D902" s="9" t="s">
        <v>1208</v>
      </c>
      <c r="E902" s="15" t="s">
        <v>441</v>
      </c>
      <c r="F902" s="55">
        <v>2221</v>
      </c>
      <c r="G902" s="28">
        <v>23600</v>
      </c>
      <c r="H902" s="6">
        <v>45413</v>
      </c>
      <c r="I902" s="195">
        <f t="shared" si="103"/>
        <v>0</v>
      </c>
      <c r="J902" s="195">
        <f t="shared" si="104"/>
        <v>23600</v>
      </c>
      <c r="K902" s="196" t="str">
        <f t="shared" si="105"/>
        <v>ATRASADO</v>
      </c>
    </row>
    <row r="903" spans="2:11" s="175" customFormat="1">
      <c r="B903" s="6">
        <v>45414</v>
      </c>
      <c r="C903" s="13" t="s">
        <v>1383</v>
      </c>
      <c r="D903" s="9" t="s">
        <v>1208</v>
      </c>
      <c r="E903" s="15" t="s">
        <v>441</v>
      </c>
      <c r="F903" s="55">
        <v>2221</v>
      </c>
      <c r="G903" s="28">
        <v>23600</v>
      </c>
      <c r="H903" s="6">
        <v>45414</v>
      </c>
      <c r="I903" s="195">
        <f t="shared" si="103"/>
        <v>0</v>
      </c>
      <c r="J903" s="195">
        <f t="shared" si="104"/>
        <v>23600</v>
      </c>
      <c r="K903" s="196" t="str">
        <f t="shared" si="105"/>
        <v>ATRASADO</v>
      </c>
    </row>
    <row r="904" spans="2:11" s="188" customFormat="1">
      <c r="B904" s="6">
        <v>45505</v>
      </c>
      <c r="C904" s="13" t="s">
        <v>1383</v>
      </c>
      <c r="D904" s="9" t="s">
        <v>1208</v>
      </c>
      <c r="E904" s="15" t="s">
        <v>441</v>
      </c>
      <c r="F904" s="55">
        <v>2221</v>
      </c>
      <c r="G904" s="28">
        <v>23600</v>
      </c>
      <c r="H904" s="6">
        <v>45505</v>
      </c>
      <c r="I904" s="195">
        <f t="shared" si="103"/>
        <v>0</v>
      </c>
      <c r="J904" s="195">
        <f t="shared" si="104"/>
        <v>23600</v>
      </c>
      <c r="K904" s="196" t="str">
        <f t="shared" si="105"/>
        <v>ATRASADO</v>
      </c>
    </row>
    <row r="905" spans="2:11" s="188" customFormat="1">
      <c r="B905" s="6">
        <v>45478</v>
      </c>
      <c r="C905" s="13" t="s">
        <v>1500</v>
      </c>
      <c r="D905" s="9" t="s">
        <v>1208</v>
      </c>
      <c r="E905" s="15" t="s">
        <v>441</v>
      </c>
      <c r="F905" s="55">
        <v>2221</v>
      </c>
      <c r="G905" s="28">
        <v>23600</v>
      </c>
      <c r="H905" s="6">
        <v>45478</v>
      </c>
      <c r="I905" s="195">
        <f t="shared" si="103"/>
        <v>0</v>
      </c>
      <c r="J905" s="195">
        <f t="shared" si="104"/>
        <v>23600</v>
      </c>
      <c r="K905" s="196" t="str">
        <f t="shared" si="105"/>
        <v>ATRASADO</v>
      </c>
    </row>
    <row r="906" spans="2:11" s="179" customFormat="1">
      <c r="B906" s="6">
        <v>45509</v>
      </c>
      <c r="C906" s="13" t="s">
        <v>1675</v>
      </c>
      <c r="D906" s="9" t="s">
        <v>1208</v>
      </c>
      <c r="E906" s="15" t="s">
        <v>441</v>
      </c>
      <c r="F906" s="55">
        <v>2221</v>
      </c>
      <c r="G906" s="28">
        <v>23600</v>
      </c>
      <c r="H906" s="6">
        <v>45509</v>
      </c>
      <c r="I906" s="195">
        <f t="shared" si="103"/>
        <v>0</v>
      </c>
      <c r="J906" s="195">
        <f t="shared" si="104"/>
        <v>23600</v>
      </c>
      <c r="K906" s="196" t="str">
        <f t="shared" si="105"/>
        <v>ATRASADO</v>
      </c>
    </row>
    <row r="907" spans="2:11" s="186" customFormat="1">
      <c r="B907" s="6"/>
      <c r="C907" s="13"/>
      <c r="D907" s="9"/>
      <c r="E907" s="15"/>
      <c r="F907" s="55"/>
      <c r="G907" s="28"/>
      <c r="H907" s="6"/>
      <c r="I907" s="195"/>
      <c r="J907" s="195"/>
      <c r="K907" s="196"/>
    </row>
    <row r="908" spans="2:11" s="186" customFormat="1">
      <c r="B908" s="6">
        <v>45536</v>
      </c>
      <c r="C908" s="13" t="s">
        <v>1677</v>
      </c>
      <c r="D908" s="9" t="s">
        <v>1676</v>
      </c>
      <c r="E908" s="15" t="s">
        <v>441</v>
      </c>
      <c r="F908" s="55">
        <v>2221</v>
      </c>
      <c r="G908" s="28">
        <v>80726.27</v>
      </c>
      <c r="H908" s="6">
        <v>45536</v>
      </c>
      <c r="I908" s="195">
        <f>IF(G908&gt;0,0,"")</f>
        <v>0</v>
      </c>
      <c r="J908" s="195">
        <f>IF(I908=0,G908,"")</f>
        <v>80726.27</v>
      </c>
      <c r="K908" s="196" t="s">
        <v>746</v>
      </c>
    </row>
    <row r="909" spans="2:11" s="172" customFormat="1">
      <c r="B909" s="6"/>
      <c r="C909" s="13"/>
      <c r="D909" s="9"/>
      <c r="E909" s="15"/>
      <c r="F909" s="55"/>
      <c r="G909" s="28"/>
      <c r="H909" s="6"/>
      <c r="I909" s="195"/>
      <c r="J909" s="195"/>
      <c r="K909" s="196"/>
    </row>
    <row r="910" spans="2:11" s="172" customFormat="1">
      <c r="B910" s="6">
        <v>45383</v>
      </c>
      <c r="C910" s="13" t="s">
        <v>1287</v>
      </c>
      <c r="D910" s="9" t="s">
        <v>871</v>
      </c>
      <c r="E910" s="15" t="s">
        <v>441</v>
      </c>
      <c r="F910" s="55">
        <v>2221</v>
      </c>
      <c r="G910" s="28">
        <v>59000</v>
      </c>
      <c r="H910" s="6">
        <v>45383</v>
      </c>
      <c r="I910" s="195">
        <f t="shared" ref="I910:I916" si="106">IF(G910&gt;0,0,"")</f>
        <v>0</v>
      </c>
      <c r="J910" s="195">
        <f t="shared" ref="J910:J916" si="107">IF(I910=0,G910,"")</f>
        <v>59000</v>
      </c>
      <c r="K910" s="196" t="str">
        <f t="shared" ref="K910:K916" si="108">IF(J910&gt;0,"ATRASADO","")</f>
        <v>ATRASADO</v>
      </c>
    </row>
    <row r="911" spans="2:11" s="188" customFormat="1">
      <c r="B911" s="6">
        <v>45505</v>
      </c>
      <c r="C911" s="13" t="s">
        <v>1758</v>
      </c>
      <c r="D911" s="9" t="s">
        <v>871</v>
      </c>
      <c r="E911" s="15" t="s">
        <v>441</v>
      </c>
      <c r="F911" s="55">
        <v>2221</v>
      </c>
      <c r="G911" s="28">
        <v>59000</v>
      </c>
      <c r="H911" s="6">
        <v>45505</v>
      </c>
      <c r="I911" s="195">
        <f t="shared" si="106"/>
        <v>0</v>
      </c>
      <c r="J911" s="195">
        <f t="shared" si="107"/>
        <v>59000</v>
      </c>
      <c r="K911" s="196" t="str">
        <f t="shared" si="108"/>
        <v>ATRASADO</v>
      </c>
    </row>
    <row r="912" spans="2:11" s="188" customFormat="1">
      <c r="B912" s="6">
        <v>45505</v>
      </c>
      <c r="C912" s="13" t="s">
        <v>911</v>
      </c>
      <c r="D912" s="9" t="s">
        <v>871</v>
      </c>
      <c r="E912" s="15" t="s">
        <v>441</v>
      </c>
      <c r="F912" s="55">
        <v>2221</v>
      </c>
      <c r="G912" s="28">
        <v>59000</v>
      </c>
      <c r="H912" s="6">
        <v>45505</v>
      </c>
      <c r="I912" s="195">
        <f t="shared" si="106"/>
        <v>0</v>
      </c>
      <c r="J912" s="195">
        <f t="shared" si="107"/>
        <v>59000</v>
      </c>
      <c r="K912" s="196" t="str">
        <f t="shared" si="108"/>
        <v>ATRASADO</v>
      </c>
    </row>
    <row r="913" spans="2:11" s="188" customFormat="1">
      <c r="B913" s="6">
        <v>45505</v>
      </c>
      <c r="C913" s="13" t="s">
        <v>1303</v>
      </c>
      <c r="D913" s="9" t="s">
        <v>871</v>
      </c>
      <c r="E913" s="15" t="s">
        <v>441</v>
      </c>
      <c r="F913" s="55">
        <v>2221</v>
      </c>
      <c r="G913" s="28">
        <v>59000</v>
      </c>
      <c r="H913" s="6">
        <v>45505</v>
      </c>
      <c r="I913" s="195">
        <f t="shared" si="106"/>
        <v>0</v>
      </c>
      <c r="J913" s="195">
        <f t="shared" si="107"/>
        <v>59000</v>
      </c>
      <c r="K913" s="196" t="str">
        <f t="shared" si="108"/>
        <v>ATRASADO</v>
      </c>
    </row>
    <row r="914" spans="2:11" s="188" customFormat="1">
      <c r="B914" s="6">
        <v>45505</v>
      </c>
      <c r="C914" s="13" t="s">
        <v>1384</v>
      </c>
      <c r="D914" s="9" t="s">
        <v>871</v>
      </c>
      <c r="E914" s="15" t="s">
        <v>441</v>
      </c>
      <c r="F914" s="55">
        <v>2221</v>
      </c>
      <c r="G914" s="28">
        <v>59000</v>
      </c>
      <c r="H914" s="6">
        <v>45505</v>
      </c>
      <c r="I914" s="195">
        <f t="shared" si="106"/>
        <v>0</v>
      </c>
      <c r="J914" s="195">
        <f t="shared" si="107"/>
        <v>59000</v>
      </c>
      <c r="K914" s="196" t="str">
        <f t="shared" si="108"/>
        <v>ATRASADO</v>
      </c>
    </row>
    <row r="915" spans="2:11" s="188" customFormat="1">
      <c r="B915" s="6">
        <v>45505</v>
      </c>
      <c r="C915" s="13" t="s">
        <v>1385</v>
      </c>
      <c r="D915" s="9" t="s">
        <v>871</v>
      </c>
      <c r="E915" s="15" t="s">
        <v>441</v>
      </c>
      <c r="F915" s="55">
        <v>2221</v>
      </c>
      <c r="G915" s="28">
        <v>59000</v>
      </c>
      <c r="H915" s="6">
        <v>45505</v>
      </c>
      <c r="I915" s="195">
        <f t="shared" si="106"/>
        <v>0</v>
      </c>
      <c r="J915" s="195">
        <f t="shared" si="107"/>
        <v>59000</v>
      </c>
      <c r="K915" s="196" t="str">
        <f t="shared" si="108"/>
        <v>ATRASADO</v>
      </c>
    </row>
    <row r="916" spans="2:11" s="188" customFormat="1">
      <c r="B916" s="6">
        <v>45505</v>
      </c>
      <c r="C916" s="13" t="s">
        <v>1762</v>
      </c>
      <c r="D916" s="9" t="s">
        <v>871</v>
      </c>
      <c r="E916" s="15" t="s">
        <v>441</v>
      </c>
      <c r="F916" s="55">
        <v>2221</v>
      </c>
      <c r="G916" s="28">
        <v>59000</v>
      </c>
      <c r="H916" s="6">
        <v>45505</v>
      </c>
      <c r="I916" s="195">
        <f t="shared" si="106"/>
        <v>0</v>
      </c>
      <c r="J916" s="195">
        <f t="shared" si="107"/>
        <v>59000</v>
      </c>
      <c r="K916" s="196" t="str">
        <f t="shared" si="108"/>
        <v>ATRASADO</v>
      </c>
    </row>
    <row r="917" spans="2:11" s="177" customFormat="1">
      <c r="B917" s="6"/>
      <c r="C917" s="13"/>
      <c r="D917" s="9"/>
      <c r="E917" s="15"/>
      <c r="F917" s="55"/>
      <c r="G917" s="28"/>
      <c r="H917" s="6"/>
      <c r="I917" s="195"/>
      <c r="J917" s="195"/>
      <c r="K917" s="196"/>
    </row>
    <row r="918" spans="2:11" s="177" customFormat="1">
      <c r="B918" s="6">
        <v>45444</v>
      </c>
      <c r="C918" s="13" t="s">
        <v>785</v>
      </c>
      <c r="D918" s="9" t="s">
        <v>1425</v>
      </c>
      <c r="E918" s="15" t="s">
        <v>536</v>
      </c>
      <c r="F918" s="55">
        <v>2311</v>
      </c>
      <c r="G918" s="28">
        <v>414903.34</v>
      </c>
      <c r="H918" s="6">
        <v>45444</v>
      </c>
      <c r="I918" s="195">
        <f>IF(G918&gt;0,0,"")</f>
        <v>0</v>
      </c>
      <c r="J918" s="195">
        <f>IF(I918=0,G918,"")</f>
        <v>414903.34</v>
      </c>
      <c r="K918" s="196" t="str">
        <f>IF(J918&gt;0,"ATRASADO","")</f>
        <v>ATRASADO</v>
      </c>
    </row>
    <row r="919" spans="2:11" s="179" customFormat="1">
      <c r="B919" s="6">
        <v>45474</v>
      </c>
      <c r="C919" s="13" t="s">
        <v>1375</v>
      </c>
      <c r="D919" s="9" t="s">
        <v>1425</v>
      </c>
      <c r="E919" s="15" t="s">
        <v>536</v>
      </c>
      <c r="F919" s="55">
        <v>2311</v>
      </c>
      <c r="G919" s="28">
        <v>1221750</v>
      </c>
      <c r="H919" s="6">
        <v>45474</v>
      </c>
      <c r="I919" s="195">
        <f>IF(G919&gt;0,0,"")</f>
        <v>0</v>
      </c>
      <c r="J919" s="195">
        <f>IF(I919=0,G919,"")</f>
        <v>1221750</v>
      </c>
      <c r="K919" s="196" t="str">
        <f>IF(J919&gt;0,"ATRASADO","")</f>
        <v>ATRASADO</v>
      </c>
    </row>
    <row r="920" spans="2:11" s="186" customFormat="1">
      <c r="B920" s="6">
        <v>45536</v>
      </c>
      <c r="C920" s="13" t="s">
        <v>1076</v>
      </c>
      <c r="D920" s="9" t="s">
        <v>1425</v>
      </c>
      <c r="E920" s="15" t="s">
        <v>536</v>
      </c>
      <c r="F920" s="55">
        <v>2311</v>
      </c>
      <c r="G920" s="28">
        <v>543738.1</v>
      </c>
      <c r="H920" s="6">
        <v>45536</v>
      </c>
      <c r="I920" s="195">
        <f>IF(G920&gt;0,0,"")</f>
        <v>0</v>
      </c>
      <c r="J920" s="195">
        <f>IF(I920=0,G920,"")</f>
        <v>543738.1</v>
      </c>
      <c r="K920" s="196" t="s">
        <v>746</v>
      </c>
    </row>
    <row r="921" spans="2:11" s="179" customFormat="1">
      <c r="B921" s="6"/>
      <c r="C921" s="13"/>
      <c r="D921" s="9"/>
      <c r="E921" s="15"/>
      <c r="F921" s="55"/>
      <c r="G921" s="28"/>
      <c r="H921" s="6"/>
      <c r="I921" s="195"/>
      <c r="J921" s="195"/>
      <c r="K921" s="196"/>
    </row>
    <row r="922" spans="2:11" s="179" customFormat="1">
      <c r="B922" s="6" t="s">
        <v>1501</v>
      </c>
      <c r="C922" s="13" t="s">
        <v>735</v>
      </c>
      <c r="D922" s="9" t="s">
        <v>1475</v>
      </c>
      <c r="E922" s="15" t="s">
        <v>1162</v>
      </c>
      <c r="F922" s="55">
        <v>2678</v>
      </c>
      <c r="G922" s="28">
        <v>230100</v>
      </c>
      <c r="H922" s="6" t="s">
        <v>1502</v>
      </c>
      <c r="I922" s="195">
        <f>IF(G922&gt;0,0,"")</f>
        <v>0</v>
      </c>
      <c r="J922" s="195">
        <f>IF(I922=0,G922,"")</f>
        <v>230100</v>
      </c>
      <c r="K922" s="196" t="str">
        <f>IF(J922&gt;0,"ATRASADO","")</f>
        <v>ATRASADO</v>
      </c>
    </row>
    <row r="923" spans="2:11" s="186" customFormat="1">
      <c r="B923" s="6" t="s">
        <v>1678</v>
      </c>
      <c r="C923" s="13" t="s">
        <v>552</v>
      </c>
      <c r="D923" s="9" t="s">
        <v>1475</v>
      </c>
      <c r="E923" s="15" t="s">
        <v>114</v>
      </c>
      <c r="F923" s="55">
        <v>2332</v>
      </c>
      <c r="G923" s="28">
        <v>116820</v>
      </c>
      <c r="H923" s="6" t="s">
        <v>1678</v>
      </c>
      <c r="I923" s="195">
        <f>IF(G923&gt;0,0,"")</f>
        <v>0</v>
      </c>
      <c r="J923" s="195">
        <f>IF(I923=0,G923,"")</f>
        <v>116820</v>
      </c>
      <c r="K923" s="196" t="s">
        <v>746</v>
      </c>
    </row>
    <row r="924" spans="2:11" s="175" customFormat="1">
      <c r="B924" s="6"/>
      <c r="C924" s="13" t="s">
        <v>1169</v>
      </c>
      <c r="D924" s="9"/>
      <c r="E924" s="15"/>
      <c r="F924" s="55"/>
      <c r="G924" s="28"/>
      <c r="H924" s="6"/>
      <c r="I924" s="195"/>
      <c r="J924" s="195"/>
      <c r="K924" s="196"/>
    </row>
    <row r="925" spans="2:11" s="175" customFormat="1">
      <c r="B925" s="6">
        <v>45415</v>
      </c>
      <c r="C925" s="13" t="s">
        <v>1384</v>
      </c>
      <c r="D925" s="9" t="s">
        <v>1351</v>
      </c>
      <c r="E925" s="15" t="s">
        <v>441</v>
      </c>
      <c r="F925" s="55">
        <v>2221</v>
      </c>
      <c r="G925" s="28">
        <v>23600</v>
      </c>
      <c r="H925" s="6">
        <v>45415</v>
      </c>
      <c r="I925" s="195">
        <f>IF(G925&gt;0,0,"")</f>
        <v>0</v>
      </c>
      <c r="J925" s="195">
        <f>IF(I925=0,G925,"")</f>
        <v>23600</v>
      </c>
      <c r="K925" s="196" t="s">
        <v>746</v>
      </c>
    </row>
    <row r="926" spans="2:11" s="175" customFormat="1">
      <c r="B926" s="6">
        <v>45415</v>
      </c>
      <c r="C926" s="13" t="s">
        <v>1385</v>
      </c>
      <c r="D926" s="9" t="s">
        <v>1351</v>
      </c>
      <c r="E926" s="15" t="s">
        <v>441</v>
      </c>
      <c r="F926" s="55">
        <v>2221</v>
      </c>
      <c r="G926" s="28">
        <v>23600</v>
      </c>
      <c r="H926" s="6">
        <v>45415</v>
      </c>
      <c r="I926" s="195">
        <f>IF(G926&gt;0,0,"")</f>
        <v>0</v>
      </c>
      <c r="J926" s="195">
        <f>IF(I926=0,G926,"")</f>
        <v>23600</v>
      </c>
      <c r="K926" s="196" t="s">
        <v>746</v>
      </c>
    </row>
    <row r="927" spans="2:11" s="175" customFormat="1">
      <c r="B927" s="6">
        <v>45415</v>
      </c>
      <c r="C927" s="13" t="s">
        <v>940</v>
      </c>
      <c r="D927" s="9" t="s">
        <v>1351</v>
      </c>
      <c r="E927" s="15" t="s">
        <v>441</v>
      </c>
      <c r="F927" s="55">
        <v>2221</v>
      </c>
      <c r="G927" s="28">
        <v>23600</v>
      </c>
      <c r="H927" s="6">
        <v>45415</v>
      </c>
      <c r="I927" s="195">
        <f>IF(G927&gt;0,0,"")</f>
        <v>0</v>
      </c>
      <c r="J927" s="195">
        <f>IF(I927=0,G927,"")</f>
        <v>23600</v>
      </c>
      <c r="K927" s="196" t="s">
        <v>746</v>
      </c>
    </row>
    <row r="928" spans="2:11" s="161" customFormat="1">
      <c r="B928" s="6"/>
      <c r="C928" s="13"/>
      <c r="D928" s="9"/>
      <c r="E928" s="15"/>
      <c r="F928" s="55"/>
      <c r="G928" s="28"/>
      <c r="H928" s="6"/>
      <c r="I928" s="195"/>
      <c r="J928" s="195"/>
      <c r="K928" s="196"/>
    </row>
    <row r="929" spans="2:11" s="161" customFormat="1">
      <c r="B929" s="6" t="s">
        <v>1052</v>
      </c>
      <c r="C929" s="13" t="s">
        <v>1288</v>
      </c>
      <c r="D929" s="9" t="s">
        <v>1019</v>
      </c>
      <c r="E929" s="15" t="s">
        <v>536</v>
      </c>
      <c r="F929" s="55">
        <v>2311</v>
      </c>
      <c r="G929" s="28">
        <v>4787129</v>
      </c>
      <c r="H929" s="6" t="s">
        <v>1052</v>
      </c>
      <c r="I929" s="195">
        <f>IF(G929&gt;0,0,"")</f>
        <v>0</v>
      </c>
      <c r="J929" s="195">
        <f>IF(I929=0,G929,"")</f>
        <v>4787129</v>
      </c>
      <c r="K929" s="196" t="str">
        <f>IF(J929&gt;0,"ATRASADO","")</f>
        <v>ATRASADO</v>
      </c>
    </row>
    <row r="930" spans="2:11" s="161" customFormat="1">
      <c r="B930" s="6" t="s">
        <v>1027</v>
      </c>
      <c r="C930" s="13" t="s">
        <v>1289</v>
      </c>
      <c r="D930" s="9" t="s">
        <v>1019</v>
      </c>
      <c r="E930" s="15" t="s">
        <v>536</v>
      </c>
      <c r="F930" s="55">
        <v>2311</v>
      </c>
      <c r="G930" s="28">
        <v>1206706</v>
      </c>
      <c r="H930" s="6" t="s">
        <v>1027</v>
      </c>
      <c r="I930" s="195">
        <f>IF(G930&gt;0,0,"")</f>
        <v>0</v>
      </c>
      <c r="J930" s="195">
        <f>IF(I930=0,G930,"")</f>
        <v>1206706</v>
      </c>
      <c r="K930" s="196" t="str">
        <f>IF(J930&gt;0,"ATRASADO","")</f>
        <v>ATRASADO</v>
      </c>
    </row>
    <row r="931" spans="2:11" s="161" customFormat="1">
      <c r="B931" s="6"/>
      <c r="C931" s="13"/>
      <c r="D931" s="9"/>
      <c r="E931" s="15"/>
      <c r="F931" s="55"/>
      <c r="G931" s="28"/>
      <c r="H931" s="6"/>
      <c r="I931" s="195"/>
      <c r="J931" s="195"/>
      <c r="K931" s="196"/>
    </row>
    <row r="932" spans="2:11" s="161" customFormat="1">
      <c r="B932" s="6" t="s">
        <v>1278</v>
      </c>
      <c r="C932" s="13" t="s">
        <v>1325</v>
      </c>
      <c r="D932" s="9" t="s">
        <v>1079</v>
      </c>
      <c r="E932" s="15" t="s">
        <v>536</v>
      </c>
      <c r="F932" s="55">
        <v>2311</v>
      </c>
      <c r="G932" s="28">
        <v>1000000</v>
      </c>
      <c r="H932" s="6" t="s">
        <v>1278</v>
      </c>
      <c r="I932" s="195"/>
      <c r="J932" s="195">
        <f>+G932-I932</f>
        <v>1000000</v>
      </c>
      <c r="K932" s="196" t="str">
        <f>IF(J932&gt;0,"ATRASADO","")</f>
        <v>ATRASADO</v>
      </c>
    </row>
    <row r="933" spans="2:11" s="172" customFormat="1">
      <c r="B933" s="6" t="s">
        <v>1712</v>
      </c>
      <c r="C933" s="13" t="s">
        <v>1525</v>
      </c>
      <c r="D933" s="9" t="s">
        <v>1079</v>
      </c>
      <c r="E933" s="15" t="s">
        <v>536</v>
      </c>
      <c r="F933" s="55">
        <v>2311</v>
      </c>
      <c r="G933" s="28">
        <v>29204500</v>
      </c>
      <c r="H933" s="6" t="s">
        <v>1712</v>
      </c>
      <c r="I933" s="195"/>
      <c r="J933" s="195">
        <f>+G933-I933</f>
        <v>29204500</v>
      </c>
      <c r="K933" s="196" t="str">
        <f>IF(J933&gt;0,"ATRASADO","")</f>
        <v>ATRASADO</v>
      </c>
    </row>
    <row r="934" spans="2:11" s="179" customFormat="1">
      <c r="B934" s="6"/>
      <c r="C934" s="13"/>
      <c r="D934" s="9"/>
      <c r="E934" s="15"/>
      <c r="F934" s="55"/>
      <c r="G934" s="28"/>
      <c r="H934" s="6"/>
      <c r="I934" s="195"/>
      <c r="J934" s="195"/>
      <c r="K934" s="196"/>
    </row>
    <row r="935" spans="2:11" s="179" customFormat="1">
      <c r="B935" s="6">
        <v>45474</v>
      </c>
      <c r="C935" s="13" t="s">
        <v>1503</v>
      </c>
      <c r="D935" s="9" t="s">
        <v>1464</v>
      </c>
      <c r="E935" s="15" t="s">
        <v>441</v>
      </c>
      <c r="F935" s="55">
        <v>2221</v>
      </c>
      <c r="G935" s="28">
        <v>47200</v>
      </c>
      <c r="H935" s="6">
        <v>45474</v>
      </c>
      <c r="I935" s="195">
        <f>IF(G935&gt;0,0,"")</f>
        <v>0</v>
      </c>
      <c r="J935" s="195">
        <f>IF(I935=0,G935,"")</f>
        <v>47200</v>
      </c>
      <c r="K935" s="196" t="s">
        <v>746</v>
      </c>
    </row>
    <row r="936" spans="2:11" s="107" customFormat="1">
      <c r="B936" s="6"/>
      <c r="C936" s="12"/>
      <c r="D936" s="9"/>
      <c r="E936" s="15"/>
      <c r="F936" s="55"/>
      <c r="G936" s="28"/>
      <c r="H936" s="6"/>
      <c r="I936" s="195"/>
      <c r="J936" s="195"/>
      <c r="K936" s="196"/>
    </row>
    <row r="937" spans="2:11" s="81" customFormat="1">
      <c r="B937" s="6">
        <v>43525</v>
      </c>
      <c r="C937" s="13" t="s">
        <v>615</v>
      </c>
      <c r="D937" s="9" t="s">
        <v>667</v>
      </c>
      <c r="E937" s="15" t="s">
        <v>536</v>
      </c>
      <c r="F937" s="55">
        <v>2311</v>
      </c>
      <c r="G937" s="28">
        <v>144081.85999999999</v>
      </c>
      <c r="H937" s="6">
        <v>43525</v>
      </c>
      <c r="I937" s="195">
        <f>IF(G937&gt;0,0,"")</f>
        <v>0</v>
      </c>
      <c r="J937" s="195">
        <f>IF(I937=0,G937,"")</f>
        <v>144081.85999999999</v>
      </c>
      <c r="K937" s="196" t="str">
        <f>IF(J937&gt;0,"ATRASADO","")</f>
        <v>ATRASADO</v>
      </c>
    </row>
    <row r="938" spans="2:11" s="161" customFormat="1">
      <c r="B938" s="6"/>
      <c r="C938" s="13"/>
      <c r="D938" s="9"/>
      <c r="E938" s="15"/>
      <c r="F938" s="55"/>
      <c r="G938" s="28"/>
      <c r="H938" s="6"/>
      <c r="I938" s="195"/>
      <c r="J938" s="195"/>
      <c r="K938" s="196"/>
    </row>
    <row r="939" spans="2:11" s="161" customFormat="1">
      <c r="B939" s="6">
        <v>45261</v>
      </c>
      <c r="C939" s="13" t="s">
        <v>1679</v>
      </c>
      <c r="D939" s="9" t="s">
        <v>870</v>
      </c>
      <c r="E939" s="15" t="s">
        <v>536</v>
      </c>
      <c r="F939" s="55">
        <v>2311</v>
      </c>
      <c r="G939" s="28">
        <v>493095.7</v>
      </c>
      <c r="H939" s="6">
        <v>45261</v>
      </c>
      <c r="I939" s="195">
        <f>IF(G939&gt;0,0,"")</f>
        <v>0</v>
      </c>
      <c r="J939" s="195">
        <f>IF(I939=0,G939,"")</f>
        <v>493095.7</v>
      </c>
      <c r="K939" s="196" t="str">
        <f>IF(J939&gt;0,"ATRASADO","")</f>
        <v>ATRASADO</v>
      </c>
    </row>
    <row r="940" spans="2:11" s="165" customFormat="1">
      <c r="B940" s="6">
        <v>45292</v>
      </c>
      <c r="C940" s="13" t="s">
        <v>1116</v>
      </c>
      <c r="D940" s="9" t="s">
        <v>870</v>
      </c>
      <c r="E940" s="15" t="s">
        <v>536</v>
      </c>
      <c r="F940" s="55">
        <v>2311</v>
      </c>
      <c r="G940" s="28">
        <v>149478.6</v>
      </c>
      <c r="H940" s="6">
        <v>45292</v>
      </c>
      <c r="I940" s="195">
        <f>IF(G940&gt;0,0,"")</f>
        <v>0</v>
      </c>
      <c r="J940" s="195">
        <f>IF(I940=0,G940,"")</f>
        <v>149478.6</v>
      </c>
      <c r="K940" s="196" t="str">
        <f>IF(J940&gt;0,"ATRASADO","")</f>
        <v>ATRASADO</v>
      </c>
    </row>
    <row r="941" spans="2:11" s="175" customFormat="1">
      <c r="B941" s="6">
        <v>45413</v>
      </c>
      <c r="C941" s="13" t="s">
        <v>1386</v>
      </c>
      <c r="D941" s="9" t="s">
        <v>870</v>
      </c>
      <c r="E941" s="15" t="s">
        <v>536</v>
      </c>
      <c r="F941" s="55">
        <v>2311</v>
      </c>
      <c r="G941" s="28">
        <v>263145.2</v>
      </c>
      <c r="H941" s="6">
        <v>45413</v>
      </c>
      <c r="I941" s="195">
        <f>IF(G941&gt;0,0,"")</f>
        <v>0</v>
      </c>
      <c r="J941" s="195">
        <f>IF(I941=0,G941,"")</f>
        <v>263145.2</v>
      </c>
      <c r="K941" s="196" t="str">
        <f>IF(J941&gt;0,"ATRASADO","")</f>
        <v>ATRASADO</v>
      </c>
    </row>
    <row r="942" spans="2:11" s="138" customFormat="1">
      <c r="B942" s="6"/>
      <c r="C942" s="13"/>
      <c r="D942" s="9"/>
      <c r="E942" s="15"/>
      <c r="F942" s="55"/>
      <c r="G942" s="28"/>
      <c r="H942" s="6"/>
      <c r="I942" s="195"/>
      <c r="J942" s="195"/>
      <c r="K942" s="196"/>
    </row>
    <row r="943" spans="2:11" s="179" customFormat="1">
      <c r="B943" s="6" t="s">
        <v>1763</v>
      </c>
      <c r="C943" s="13" t="s">
        <v>1243</v>
      </c>
      <c r="D943" s="9" t="s">
        <v>1166</v>
      </c>
      <c r="E943" s="15" t="s">
        <v>21</v>
      </c>
      <c r="F943" s="55">
        <v>2251</v>
      </c>
      <c r="G943" s="28">
        <v>48687.98</v>
      </c>
      <c r="H943" s="6" t="s">
        <v>1505</v>
      </c>
      <c r="I943" s="195">
        <f>IF(G943&gt;0,0,"")</f>
        <v>0</v>
      </c>
      <c r="J943" s="195">
        <f>IF(I943=0,G943,"")</f>
        <v>48687.98</v>
      </c>
      <c r="K943" s="196" t="s">
        <v>746</v>
      </c>
    </row>
    <row r="944" spans="2:11" s="168" customFormat="1">
      <c r="B944" s="6"/>
      <c r="C944" s="13"/>
      <c r="D944" s="9"/>
      <c r="E944" s="15"/>
      <c r="F944" s="55"/>
      <c r="G944" s="28"/>
      <c r="H944" s="6"/>
      <c r="I944" s="195"/>
      <c r="J944" s="195"/>
      <c r="K944" s="196"/>
    </row>
    <row r="945" spans="2:11" s="168" customFormat="1">
      <c r="B945" s="6">
        <v>45323</v>
      </c>
      <c r="C945" s="13" t="s">
        <v>1044</v>
      </c>
      <c r="D945" s="9" t="s">
        <v>1142</v>
      </c>
      <c r="E945" s="15" t="s">
        <v>441</v>
      </c>
      <c r="F945" s="55">
        <v>2221</v>
      </c>
      <c r="G945" s="28">
        <v>23600</v>
      </c>
      <c r="H945" s="6">
        <v>45323</v>
      </c>
      <c r="I945" s="195">
        <f t="shared" ref="I945:I952" si="109">IF(G945&gt;0,0,"")</f>
        <v>0</v>
      </c>
      <c r="J945" s="195">
        <f t="shared" ref="J945:J952" si="110">IF(I945=0,G945,"")</f>
        <v>23600</v>
      </c>
      <c r="K945" s="196" t="str">
        <f>IF(J945&gt;0,"ATRASADO","")</f>
        <v>ATRASADO</v>
      </c>
    </row>
    <row r="946" spans="2:11" s="168" customFormat="1">
      <c r="B946" s="6">
        <v>45323</v>
      </c>
      <c r="C946" s="13" t="s">
        <v>1045</v>
      </c>
      <c r="D946" s="9" t="s">
        <v>1142</v>
      </c>
      <c r="E946" s="15" t="s">
        <v>441</v>
      </c>
      <c r="F946" s="55">
        <v>2221</v>
      </c>
      <c r="G946" s="28">
        <v>23600</v>
      </c>
      <c r="H946" s="6">
        <v>45323</v>
      </c>
      <c r="I946" s="195">
        <f t="shared" si="109"/>
        <v>0</v>
      </c>
      <c r="J946" s="195">
        <f t="shared" si="110"/>
        <v>23600</v>
      </c>
      <c r="K946" s="196" t="str">
        <f>IF(J946&gt;0,"ATRASADO","")</f>
        <v>ATRASADO</v>
      </c>
    </row>
    <row r="947" spans="2:11" s="175" customFormat="1">
      <c r="B947" s="6">
        <v>45413</v>
      </c>
      <c r="C947" s="13" t="s">
        <v>1059</v>
      </c>
      <c r="D947" s="9" t="s">
        <v>1142</v>
      </c>
      <c r="E947" s="15" t="s">
        <v>441</v>
      </c>
      <c r="F947" s="55">
        <v>2221</v>
      </c>
      <c r="G947" s="28">
        <v>23600</v>
      </c>
      <c r="H947" s="6">
        <v>45413</v>
      </c>
      <c r="I947" s="195">
        <f t="shared" si="109"/>
        <v>0</v>
      </c>
      <c r="J947" s="195">
        <f t="shared" si="110"/>
        <v>23600</v>
      </c>
      <c r="K947" s="196" t="s">
        <v>746</v>
      </c>
    </row>
    <row r="948" spans="2:11" s="175" customFormat="1">
      <c r="B948" s="6">
        <v>45413</v>
      </c>
      <c r="C948" s="13" t="s">
        <v>1373</v>
      </c>
      <c r="D948" s="9" t="s">
        <v>1142</v>
      </c>
      <c r="E948" s="15" t="s">
        <v>441</v>
      </c>
      <c r="F948" s="55">
        <v>2221</v>
      </c>
      <c r="G948" s="28">
        <v>23600</v>
      </c>
      <c r="H948" s="6">
        <v>45413</v>
      </c>
      <c r="I948" s="195">
        <f t="shared" si="109"/>
        <v>0</v>
      </c>
      <c r="J948" s="195">
        <f t="shared" si="110"/>
        <v>23600</v>
      </c>
      <c r="K948" s="196" t="s">
        <v>746</v>
      </c>
    </row>
    <row r="949" spans="2:11" s="175" customFormat="1">
      <c r="B949" s="6">
        <v>45413</v>
      </c>
      <c r="C949" s="13" t="s">
        <v>1242</v>
      </c>
      <c r="D949" s="9" t="s">
        <v>1142</v>
      </c>
      <c r="E949" s="15" t="s">
        <v>441</v>
      </c>
      <c r="F949" s="55">
        <v>2221</v>
      </c>
      <c r="G949" s="28">
        <v>23600</v>
      </c>
      <c r="H949" s="6">
        <v>45413</v>
      </c>
      <c r="I949" s="195">
        <f t="shared" si="109"/>
        <v>0</v>
      </c>
      <c r="J949" s="195">
        <f t="shared" si="110"/>
        <v>23600</v>
      </c>
      <c r="K949" s="196" t="s">
        <v>746</v>
      </c>
    </row>
    <row r="950" spans="2:11" s="175" customFormat="1">
      <c r="B950" s="6">
        <v>45413</v>
      </c>
      <c r="C950" s="182" t="s">
        <v>1387</v>
      </c>
      <c r="D950" s="9" t="s">
        <v>1142</v>
      </c>
      <c r="E950" s="15" t="s">
        <v>441</v>
      </c>
      <c r="F950" s="55">
        <v>2221</v>
      </c>
      <c r="G950" s="28">
        <v>23600</v>
      </c>
      <c r="H950" s="6">
        <v>45413</v>
      </c>
      <c r="I950" s="195">
        <f t="shared" si="109"/>
        <v>0</v>
      </c>
      <c r="J950" s="195">
        <f t="shared" si="110"/>
        <v>23600</v>
      </c>
      <c r="K950" s="196" t="s">
        <v>746</v>
      </c>
    </row>
    <row r="951" spans="2:11" s="104" customFormat="1" ht="14.25" customHeight="1">
      <c r="B951" s="180"/>
      <c r="C951" s="13"/>
      <c r="D951" s="181"/>
      <c r="E951" s="15"/>
      <c r="F951" s="55"/>
      <c r="G951" s="28"/>
      <c r="H951" s="6"/>
      <c r="I951" s="195" t="str">
        <f t="shared" si="109"/>
        <v/>
      </c>
      <c r="J951" s="195" t="str">
        <f t="shared" si="110"/>
        <v/>
      </c>
      <c r="K951" s="196"/>
    </row>
    <row r="952" spans="2:11" s="60" customFormat="1">
      <c r="B952" s="180">
        <v>41677</v>
      </c>
      <c r="C952" s="184">
        <v>15000000730</v>
      </c>
      <c r="D952" s="181" t="s">
        <v>12</v>
      </c>
      <c r="E952" s="15" t="s">
        <v>7</v>
      </c>
      <c r="F952" s="55">
        <v>2311</v>
      </c>
      <c r="G952" s="28">
        <v>475000</v>
      </c>
      <c r="H952" s="6">
        <v>41677</v>
      </c>
      <c r="I952" s="195">
        <f t="shared" si="109"/>
        <v>0</v>
      </c>
      <c r="J952" s="195">
        <f t="shared" si="110"/>
        <v>475000</v>
      </c>
      <c r="K952" s="196" t="str">
        <f>IF(J952&gt;0,"ATRASADO","")</f>
        <v>ATRASADO</v>
      </c>
    </row>
    <row r="953" spans="2:11" s="188" customFormat="1">
      <c r="B953" s="180"/>
      <c r="C953" s="190"/>
      <c r="D953" s="181"/>
      <c r="E953" s="15"/>
      <c r="F953" s="55"/>
      <c r="G953" s="28"/>
      <c r="H953" s="6"/>
      <c r="I953" s="195"/>
      <c r="J953" s="195"/>
      <c r="K953" s="196"/>
    </row>
    <row r="954" spans="2:11" s="188" customFormat="1">
      <c r="B954" s="180">
        <v>45261</v>
      </c>
      <c r="C954" s="190" t="s">
        <v>1764</v>
      </c>
      <c r="D954" s="181" t="s">
        <v>1574</v>
      </c>
      <c r="E954" s="15" t="s">
        <v>536</v>
      </c>
      <c r="F954" s="55">
        <v>2311</v>
      </c>
      <c r="G954" s="28">
        <v>1328000</v>
      </c>
      <c r="H954" s="180">
        <v>45261</v>
      </c>
      <c r="I954" s="195">
        <f>IF(G954&gt;0,0,"")</f>
        <v>0</v>
      </c>
      <c r="J954" s="195">
        <f>IF(I954=0,G954,"")</f>
        <v>1328000</v>
      </c>
      <c r="K954" s="196" t="str">
        <f>IF(J954&gt;0,"ATRASADO","")</f>
        <v>ATRASADO</v>
      </c>
    </row>
    <row r="955" spans="2:11" s="154" customFormat="1">
      <c r="B955" s="6"/>
      <c r="C955" s="183"/>
      <c r="D955" s="9"/>
      <c r="E955" s="15"/>
      <c r="F955" s="55"/>
      <c r="G955" s="28"/>
      <c r="H955" s="6"/>
      <c r="I955" s="195"/>
      <c r="J955" s="195"/>
      <c r="K955" s="196"/>
    </row>
    <row r="956" spans="2:11" s="161" customFormat="1">
      <c r="B956" s="6" t="s">
        <v>1028</v>
      </c>
      <c r="C956" s="12" t="s">
        <v>1053</v>
      </c>
      <c r="D956" s="9" t="s">
        <v>955</v>
      </c>
      <c r="E956" s="15" t="s">
        <v>536</v>
      </c>
      <c r="F956" s="55">
        <v>2311</v>
      </c>
      <c r="G956" s="28">
        <v>8049765</v>
      </c>
      <c r="H956" s="6" t="s">
        <v>1028</v>
      </c>
      <c r="I956" s="195">
        <f>IF(G956&gt;0,0,"")</f>
        <v>0</v>
      </c>
      <c r="J956" s="195">
        <f>IF(I956=0,G956,"")</f>
        <v>8049765</v>
      </c>
      <c r="K956" s="196" t="str">
        <f>IF(J956&gt;0,"ATRASADO","")</f>
        <v>ATRASADO</v>
      </c>
    </row>
    <row r="957" spans="2:11" s="165" customFormat="1">
      <c r="B957" s="6" t="s">
        <v>1102</v>
      </c>
      <c r="C957" s="12" t="s">
        <v>1117</v>
      </c>
      <c r="D957" s="9" t="s">
        <v>955</v>
      </c>
      <c r="E957" s="15" t="s">
        <v>536</v>
      </c>
      <c r="F957" s="55">
        <v>2311</v>
      </c>
      <c r="G957" s="28">
        <v>7891860</v>
      </c>
      <c r="H957" s="6" t="s">
        <v>1102</v>
      </c>
      <c r="I957" s="195">
        <f>IF(G957&gt;0,0,"")</f>
        <v>0</v>
      </c>
      <c r="J957" s="195">
        <f>IF(I957=0,G957,"")</f>
        <v>7891860</v>
      </c>
      <c r="K957" s="196" t="str">
        <f>IF(J957&gt;0,"ATRASADO","")</f>
        <v>ATRASADO</v>
      </c>
    </row>
    <row r="958" spans="2:11" s="179" customFormat="1">
      <c r="B958" s="6"/>
      <c r="C958" s="12"/>
      <c r="D958" s="9"/>
      <c r="E958" s="15"/>
      <c r="F958" s="55"/>
      <c r="G958" s="28"/>
      <c r="H958" s="6"/>
      <c r="I958" s="195"/>
      <c r="J958" s="195"/>
      <c r="K958" s="196"/>
    </row>
    <row r="959" spans="2:11" s="179" customFormat="1">
      <c r="B959" s="6">
        <v>45474</v>
      </c>
      <c r="C959" s="12" t="s">
        <v>784</v>
      </c>
      <c r="D959" s="9" t="s">
        <v>1463</v>
      </c>
      <c r="E959" s="15" t="s">
        <v>536</v>
      </c>
      <c r="F959" s="55">
        <v>2311</v>
      </c>
      <c r="G959" s="28">
        <v>150000</v>
      </c>
      <c r="H959" s="6">
        <v>45474</v>
      </c>
      <c r="I959" s="195">
        <f>IF(G959&gt;0,0,"")</f>
        <v>0</v>
      </c>
      <c r="J959" s="195">
        <f>IF(I959=0,G959,"")</f>
        <v>150000</v>
      </c>
      <c r="K959" s="196" t="s">
        <v>746</v>
      </c>
    </row>
    <row r="960" spans="2:11" s="179" customFormat="1">
      <c r="B960" s="6"/>
      <c r="C960" s="12"/>
      <c r="D960" s="9"/>
      <c r="E960" s="15"/>
      <c r="F960" s="55"/>
      <c r="G960" s="28"/>
      <c r="H960" s="6"/>
      <c r="I960" s="195"/>
      <c r="J960" s="195"/>
      <c r="K960" s="196"/>
    </row>
    <row r="961" spans="2:11" s="179" customFormat="1">
      <c r="B961" s="6" t="s">
        <v>1430</v>
      </c>
      <c r="C961" s="12" t="s">
        <v>735</v>
      </c>
      <c r="D961" s="9" t="s">
        <v>1474</v>
      </c>
      <c r="E961" s="15" t="s">
        <v>1432</v>
      </c>
      <c r="F961" s="55">
        <v>2272</v>
      </c>
      <c r="G961" s="28">
        <v>101078.8</v>
      </c>
      <c r="H961" s="6" t="s">
        <v>1430</v>
      </c>
      <c r="I961" s="195">
        <f>IF(G961&gt;0,0,"")</f>
        <v>0</v>
      </c>
      <c r="J961" s="195">
        <f>IF(I961=0,G961,"")</f>
        <v>101078.8</v>
      </c>
      <c r="K961" s="196" t="s">
        <v>746</v>
      </c>
    </row>
    <row r="962" spans="2:11" s="179" customFormat="1">
      <c r="B962" s="6" t="s">
        <v>1430</v>
      </c>
      <c r="C962" s="12" t="s">
        <v>552</v>
      </c>
      <c r="D962" s="9" t="s">
        <v>1474</v>
      </c>
      <c r="E962" s="15" t="s">
        <v>1506</v>
      </c>
      <c r="F962" s="55">
        <v>2391</v>
      </c>
      <c r="G962" s="28">
        <v>233905.03</v>
      </c>
      <c r="H962" s="6" t="s">
        <v>1430</v>
      </c>
      <c r="I962" s="195">
        <f>IF(G962&gt;0,0,"")</f>
        <v>0</v>
      </c>
      <c r="J962" s="195">
        <f>IF(I962=0,G962,"")</f>
        <v>233905.03</v>
      </c>
      <c r="K962" s="196" t="s">
        <v>746</v>
      </c>
    </row>
    <row r="963" spans="2:11" s="179" customFormat="1">
      <c r="B963" s="6" t="s">
        <v>1430</v>
      </c>
      <c r="C963" s="12" t="s">
        <v>706</v>
      </c>
      <c r="D963" s="9" t="s">
        <v>1474</v>
      </c>
      <c r="E963" s="15" t="s">
        <v>949</v>
      </c>
      <c r="F963" s="55">
        <v>2396</v>
      </c>
      <c r="G963" s="28">
        <v>230875.33</v>
      </c>
      <c r="H963" s="6" t="s">
        <v>1430</v>
      </c>
      <c r="I963" s="195">
        <f>IF(G963&gt;0,0,"")</f>
        <v>0</v>
      </c>
      <c r="J963" s="195">
        <f>IF(I963=0,G963,"")</f>
        <v>230875.33</v>
      </c>
      <c r="K963" s="196" t="s">
        <v>746</v>
      </c>
    </row>
    <row r="964" spans="2:11" s="185" customFormat="1">
      <c r="B964" s="6"/>
      <c r="C964" s="12"/>
      <c r="D964" s="9"/>
      <c r="E964" s="15"/>
      <c r="F964" s="55"/>
      <c r="G964" s="28"/>
      <c r="H964" s="6"/>
      <c r="I964" s="195"/>
      <c r="J964" s="195"/>
      <c r="K964" s="196"/>
    </row>
    <row r="965" spans="2:11" s="185" customFormat="1">
      <c r="B965" s="6">
        <v>45536</v>
      </c>
      <c r="C965" s="12" t="s">
        <v>1680</v>
      </c>
      <c r="D965" s="9" t="s">
        <v>1563</v>
      </c>
      <c r="E965" s="15" t="s">
        <v>1564</v>
      </c>
      <c r="F965" s="55">
        <v>2263</v>
      </c>
      <c r="G965" s="28">
        <v>576750.13</v>
      </c>
      <c r="H965" s="6">
        <v>45536</v>
      </c>
      <c r="I965" s="195">
        <f>IF(G965&gt;0,0,"")</f>
        <v>0</v>
      </c>
      <c r="J965" s="195">
        <f>IF(I965=0,G965,"")</f>
        <v>576750.13</v>
      </c>
      <c r="K965" s="196" t="s">
        <v>746</v>
      </c>
    </row>
    <row r="966" spans="2:11" s="135" customFormat="1">
      <c r="B966" s="6"/>
      <c r="C966" s="12"/>
      <c r="D966" s="9"/>
      <c r="E966" s="15"/>
      <c r="F966" s="55"/>
      <c r="G966" s="28"/>
      <c r="H966" s="6"/>
      <c r="I966" s="195"/>
      <c r="J966" s="195"/>
      <c r="K966" s="196"/>
    </row>
    <row r="967" spans="2:11" s="135" customFormat="1">
      <c r="B967" s="6">
        <v>44896</v>
      </c>
      <c r="C967" s="12" t="s">
        <v>815</v>
      </c>
      <c r="D967" s="9" t="s">
        <v>810</v>
      </c>
      <c r="E967" s="15" t="s">
        <v>811</v>
      </c>
      <c r="F967" s="55">
        <v>2217</v>
      </c>
      <c r="G967" s="28">
        <v>900</v>
      </c>
      <c r="H967" s="6" t="s">
        <v>802</v>
      </c>
      <c r="I967" s="195">
        <f t="shared" ref="I967:I994" si="111">IF(G967&gt;0,0,"")</f>
        <v>0</v>
      </c>
      <c r="J967" s="195">
        <f t="shared" ref="J967:J994" si="112">IF(I967=0,G967,"")</f>
        <v>900</v>
      </c>
      <c r="K967" s="196" t="str">
        <f t="shared" ref="K967:K985" si="113">IF(J967&gt;0,"ATRASADO","")</f>
        <v>ATRASADO</v>
      </c>
    </row>
    <row r="968" spans="2:11" s="135" customFormat="1">
      <c r="B968" s="6">
        <v>44896</v>
      </c>
      <c r="C968" s="12" t="s">
        <v>813</v>
      </c>
      <c r="D968" s="9" t="s">
        <v>810</v>
      </c>
      <c r="E968" s="15" t="s">
        <v>811</v>
      </c>
      <c r="F968" s="55">
        <v>2217</v>
      </c>
      <c r="G968" s="28">
        <f>2430-810</f>
        <v>1620</v>
      </c>
      <c r="H968" s="6" t="s">
        <v>802</v>
      </c>
      <c r="I968" s="195">
        <f t="shared" si="111"/>
        <v>0</v>
      </c>
      <c r="J968" s="195">
        <f t="shared" si="112"/>
        <v>1620</v>
      </c>
      <c r="K968" s="196" t="str">
        <f t="shared" si="113"/>
        <v>ATRASADO</v>
      </c>
    </row>
    <row r="969" spans="2:11" s="135" customFormat="1">
      <c r="B969" s="6">
        <v>44896</v>
      </c>
      <c r="C969" s="12" t="s">
        <v>812</v>
      </c>
      <c r="D969" s="9" t="s">
        <v>810</v>
      </c>
      <c r="E969" s="15" t="s">
        <v>811</v>
      </c>
      <c r="F969" s="55">
        <v>2217</v>
      </c>
      <c r="G969" s="28">
        <f>2430-810</f>
        <v>1620</v>
      </c>
      <c r="H969" s="6" t="s">
        <v>802</v>
      </c>
      <c r="I969" s="195">
        <f t="shared" si="111"/>
        <v>0</v>
      </c>
      <c r="J969" s="195">
        <f t="shared" si="112"/>
        <v>1620</v>
      </c>
      <c r="K969" s="196" t="str">
        <f t="shared" si="113"/>
        <v>ATRASADO</v>
      </c>
    </row>
    <row r="970" spans="2:11" s="135" customFormat="1">
      <c r="B970" s="6">
        <v>44896</v>
      </c>
      <c r="C970" s="12" t="s">
        <v>809</v>
      </c>
      <c r="D970" s="9" t="s">
        <v>810</v>
      </c>
      <c r="E970" s="15" t="s">
        <v>811</v>
      </c>
      <c r="F970" s="55">
        <v>2217</v>
      </c>
      <c r="G970" s="28">
        <f>2970-2610</f>
        <v>360</v>
      </c>
      <c r="H970" s="6" t="s">
        <v>802</v>
      </c>
      <c r="I970" s="195">
        <f t="shared" si="111"/>
        <v>0</v>
      </c>
      <c r="J970" s="195">
        <f t="shared" si="112"/>
        <v>360</v>
      </c>
      <c r="K970" s="196" t="str">
        <f t="shared" si="113"/>
        <v>ATRASADO</v>
      </c>
    </row>
    <row r="971" spans="2:11" s="135" customFormat="1">
      <c r="B971" s="6">
        <v>44896</v>
      </c>
      <c r="C971" s="12" t="s">
        <v>814</v>
      </c>
      <c r="D971" s="9" t="s">
        <v>810</v>
      </c>
      <c r="E971" s="15" t="s">
        <v>811</v>
      </c>
      <c r="F971" s="55">
        <v>2217</v>
      </c>
      <c r="G971" s="28">
        <v>990</v>
      </c>
      <c r="H971" s="6" t="s">
        <v>802</v>
      </c>
      <c r="I971" s="195">
        <f t="shared" si="111"/>
        <v>0</v>
      </c>
      <c r="J971" s="195">
        <f t="shared" si="112"/>
        <v>990</v>
      </c>
      <c r="K971" s="196" t="str">
        <f t="shared" si="113"/>
        <v>ATRASADO</v>
      </c>
    </row>
    <row r="972" spans="2:11" s="135" customFormat="1">
      <c r="B972" s="6">
        <v>44929</v>
      </c>
      <c r="C972" s="12" t="s">
        <v>818</v>
      </c>
      <c r="D972" s="9" t="s">
        <v>810</v>
      </c>
      <c r="E972" s="15" t="s">
        <v>811</v>
      </c>
      <c r="F972" s="55">
        <v>2217</v>
      </c>
      <c r="G972" s="28">
        <v>1200</v>
      </c>
      <c r="H972" s="6">
        <v>44929</v>
      </c>
      <c r="I972" s="195">
        <f t="shared" si="111"/>
        <v>0</v>
      </c>
      <c r="J972" s="195">
        <f t="shared" si="112"/>
        <v>1200</v>
      </c>
      <c r="K972" s="196" t="str">
        <f t="shared" si="113"/>
        <v>ATRASADO</v>
      </c>
    </row>
    <row r="973" spans="2:11" s="135" customFormat="1">
      <c r="B973" s="6">
        <v>44929</v>
      </c>
      <c r="C973" s="12" t="s">
        <v>819</v>
      </c>
      <c r="D973" s="9" t="s">
        <v>810</v>
      </c>
      <c r="E973" s="15" t="s">
        <v>811</v>
      </c>
      <c r="F973" s="55">
        <v>2217</v>
      </c>
      <c r="G973" s="28">
        <f>3240-990</f>
        <v>2250</v>
      </c>
      <c r="H973" s="6">
        <v>44929</v>
      </c>
      <c r="I973" s="195">
        <f t="shared" si="111"/>
        <v>0</v>
      </c>
      <c r="J973" s="195">
        <f t="shared" si="112"/>
        <v>2250</v>
      </c>
      <c r="K973" s="196" t="str">
        <f t="shared" si="113"/>
        <v>ATRASADO</v>
      </c>
    </row>
    <row r="974" spans="2:11" s="135" customFormat="1">
      <c r="B974" s="6">
        <v>44929</v>
      </c>
      <c r="C974" s="12" t="s">
        <v>820</v>
      </c>
      <c r="D974" s="9" t="s">
        <v>810</v>
      </c>
      <c r="E974" s="15" t="s">
        <v>811</v>
      </c>
      <c r="F974" s="55">
        <v>2217</v>
      </c>
      <c r="G974" s="28">
        <v>3240</v>
      </c>
      <c r="H974" s="6">
        <v>44929</v>
      </c>
      <c r="I974" s="195">
        <f t="shared" si="111"/>
        <v>0</v>
      </c>
      <c r="J974" s="195">
        <f t="shared" si="112"/>
        <v>3240</v>
      </c>
      <c r="K974" s="196" t="str">
        <f t="shared" si="113"/>
        <v>ATRASADO</v>
      </c>
    </row>
    <row r="975" spans="2:11" s="135" customFormat="1">
      <c r="B975" s="6">
        <v>44929</v>
      </c>
      <c r="C975" s="12" t="s">
        <v>821</v>
      </c>
      <c r="D975" s="9" t="s">
        <v>810</v>
      </c>
      <c r="E975" s="15" t="s">
        <v>811</v>
      </c>
      <c r="F975" s="55">
        <v>2217</v>
      </c>
      <c r="G975" s="28">
        <v>3960</v>
      </c>
      <c r="H975" s="6">
        <v>44929</v>
      </c>
      <c r="I975" s="195">
        <f t="shared" si="111"/>
        <v>0</v>
      </c>
      <c r="J975" s="195">
        <f t="shared" si="112"/>
        <v>3960</v>
      </c>
      <c r="K975" s="196" t="str">
        <f t="shared" si="113"/>
        <v>ATRASADO</v>
      </c>
    </row>
    <row r="976" spans="2:11" s="135" customFormat="1">
      <c r="B976" s="6">
        <v>44929</v>
      </c>
      <c r="C976" s="12" t="s">
        <v>822</v>
      </c>
      <c r="D976" s="9" t="s">
        <v>810</v>
      </c>
      <c r="E976" s="15" t="s">
        <v>811</v>
      </c>
      <c r="F976" s="55">
        <v>2217</v>
      </c>
      <c r="G976" s="28">
        <v>1980</v>
      </c>
      <c r="H976" s="6">
        <v>44929</v>
      </c>
      <c r="I976" s="195">
        <f t="shared" si="111"/>
        <v>0</v>
      </c>
      <c r="J976" s="195">
        <f t="shared" si="112"/>
        <v>1980</v>
      </c>
      <c r="K976" s="196" t="str">
        <f t="shared" si="113"/>
        <v>ATRASADO</v>
      </c>
    </row>
    <row r="977" spans="2:11" s="164" customFormat="1">
      <c r="B977" s="6">
        <v>45200</v>
      </c>
      <c r="C977" s="12" t="s">
        <v>1086</v>
      </c>
      <c r="D977" s="9" t="s">
        <v>810</v>
      </c>
      <c r="E977" s="15" t="s">
        <v>811</v>
      </c>
      <c r="F977" s="55">
        <v>2217</v>
      </c>
      <c r="G977" s="28">
        <v>810</v>
      </c>
      <c r="H977" s="6">
        <v>45200</v>
      </c>
      <c r="I977" s="195">
        <f t="shared" si="111"/>
        <v>0</v>
      </c>
      <c r="J977" s="195">
        <f t="shared" si="112"/>
        <v>810</v>
      </c>
      <c r="K977" s="196" t="str">
        <f t="shared" si="113"/>
        <v>ATRASADO</v>
      </c>
    </row>
    <row r="978" spans="2:11" s="164" customFormat="1">
      <c r="B978" s="6">
        <v>45200</v>
      </c>
      <c r="C978" s="12" t="s">
        <v>1087</v>
      </c>
      <c r="D978" s="9" t="s">
        <v>810</v>
      </c>
      <c r="E978" s="15" t="s">
        <v>811</v>
      </c>
      <c r="F978" s="55">
        <v>2217</v>
      </c>
      <c r="G978" s="28">
        <v>810</v>
      </c>
      <c r="H978" s="6">
        <v>45200</v>
      </c>
      <c r="I978" s="195">
        <f t="shared" si="111"/>
        <v>0</v>
      </c>
      <c r="J978" s="195">
        <f t="shared" si="112"/>
        <v>810</v>
      </c>
      <c r="K978" s="196" t="str">
        <f t="shared" si="113"/>
        <v>ATRASADO</v>
      </c>
    </row>
    <row r="979" spans="2:11" s="164" customFormat="1">
      <c r="B979" s="6">
        <v>45200</v>
      </c>
      <c r="C979" s="12" t="s">
        <v>1088</v>
      </c>
      <c r="D979" s="9" t="s">
        <v>810</v>
      </c>
      <c r="E979" s="15" t="s">
        <v>811</v>
      </c>
      <c r="F979" s="55">
        <v>2217</v>
      </c>
      <c r="G979" s="28">
        <v>990</v>
      </c>
      <c r="H979" s="6">
        <v>45200</v>
      </c>
      <c r="I979" s="195">
        <f t="shared" si="111"/>
        <v>0</v>
      </c>
      <c r="J979" s="195">
        <f t="shared" si="112"/>
        <v>990</v>
      </c>
      <c r="K979" s="196" t="str">
        <f t="shared" si="113"/>
        <v>ATRASADO</v>
      </c>
    </row>
    <row r="980" spans="2:11" s="164" customFormat="1">
      <c r="B980" s="6">
        <v>45268</v>
      </c>
      <c r="C980" s="12" t="s">
        <v>1089</v>
      </c>
      <c r="D980" s="9" t="s">
        <v>810</v>
      </c>
      <c r="E980" s="15" t="s">
        <v>811</v>
      </c>
      <c r="F980" s="55">
        <v>2217</v>
      </c>
      <c r="G980" s="28">
        <v>810</v>
      </c>
      <c r="H980" s="6">
        <v>45268</v>
      </c>
      <c r="I980" s="195">
        <f t="shared" si="111"/>
        <v>0</v>
      </c>
      <c r="J980" s="195">
        <f t="shared" si="112"/>
        <v>810</v>
      </c>
      <c r="K980" s="196" t="str">
        <f t="shared" si="113"/>
        <v>ATRASADO</v>
      </c>
    </row>
    <row r="981" spans="2:11" s="164" customFormat="1">
      <c r="B981" s="6">
        <v>45268</v>
      </c>
      <c r="C981" s="12" t="s">
        <v>1090</v>
      </c>
      <c r="D981" s="9" t="s">
        <v>810</v>
      </c>
      <c r="E981" s="15" t="s">
        <v>811</v>
      </c>
      <c r="F981" s="55">
        <v>2217</v>
      </c>
      <c r="G981" s="28">
        <v>300</v>
      </c>
      <c r="H981" s="6">
        <v>45268</v>
      </c>
      <c r="I981" s="195">
        <f t="shared" si="111"/>
        <v>0</v>
      </c>
      <c r="J981" s="195">
        <f t="shared" si="112"/>
        <v>300</v>
      </c>
      <c r="K981" s="196" t="str">
        <f t="shared" si="113"/>
        <v>ATRASADO</v>
      </c>
    </row>
    <row r="982" spans="2:11" s="164" customFormat="1">
      <c r="B982" s="6">
        <v>45268</v>
      </c>
      <c r="C982" s="12" t="s">
        <v>1091</v>
      </c>
      <c r="D982" s="9" t="s">
        <v>810</v>
      </c>
      <c r="E982" s="15" t="s">
        <v>811</v>
      </c>
      <c r="F982" s="55">
        <v>2217</v>
      </c>
      <c r="G982" s="28">
        <v>990</v>
      </c>
      <c r="H982" s="6">
        <v>45268</v>
      </c>
      <c r="I982" s="195">
        <f t="shared" si="111"/>
        <v>0</v>
      </c>
      <c r="J982" s="195">
        <f t="shared" si="112"/>
        <v>990</v>
      </c>
      <c r="K982" s="196" t="str">
        <f t="shared" si="113"/>
        <v>ATRASADO</v>
      </c>
    </row>
    <row r="983" spans="2:11" s="164" customFormat="1">
      <c r="B983" s="6">
        <v>45268</v>
      </c>
      <c r="C983" s="12" t="s">
        <v>1092</v>
      </c>
      <c r="D983" s="9" t="s">
        <v>810</v>
      </c>
      <c r="E983" s="15" t="s">
        <v>811</v>
      </c>
      <c r="F983" s="55">
        <v>2217</v>
      </c>
      <c r="G983" s="28">
        <v>810</v>
      </c>
      <c r="H983" s="6">
        <v>45268</v>
      </c>
      <c r="I983" s="195">
        <f t="shared" si="111"/>
        <v>0</v>
      </c>
      <c r="J983" s="195">
        <f t="shared" si="112"/>
        <v>810</v>
      </c>
      <c r="K983" s="196" t="str">
        <f t="shared" si="113"/>
        <v>ATRASADO</v>
      </c>
    </row>
    <row r="984" spans="2:11" s="164" customFormat="1">
      <c r="B984" s="6">
        <v>45268</v>
      </c>
      <c r="C984" s="12" t="s">
        <v>1093</v>
      </c>
      <c r="D984" s="9" t="s">
        <v>810</v>
      </c>
      <c r="E984" s="15" t="s">
        <v>811</v>
      </c>
      <c r="F984" s="55">
        <v>2217</v>
      </c>
      <c r="G984" s="28">
        <v>990</v>
      </c>
      <c r="H984" s="6">
        <v>45268</v>
      </c>
      <c r="I984" s="195">
        <f t="shared" si="111"/>
        <v>0</v>
      </c>
      <c r="J984" s="195">
        <f t="shared" si="112"/>
        <v>990</v>
      </c>
      <c r="K984" s="196" t="str">
        <f t="shared" si="113"/>
        <v>ATRASADO</v>
      </c>
    </row>
    <row r="985" spans="2:11" s="188" customFormat="1">
      <c r="B985" s="6">
        <v>45536</v>
      </c>
      <c r="C985" s="12" t="s">
        <v>1815</v>
      </c>
      <c r="D985" s="9" t="s">
        <v>810</v>
      </c>
      <c r="E985" s="15" t="s">
        <v>811</v>
      </c>
      <c r="F985" s="55">
        <v>2217</v>
      </c>
      <c r="G985" s="28">
        <v>990</v>
      </c>
      <c r="H985" s="6">
        <v>45536</v>
      </c>
      <c r="I985" s="195">
        <f t="shared" si="111"/>
        <v>0</v>
      </c>
      <c r="J985" s="195">
        <f t="shared" si="112"/>
        <v>990</v>
      </c>
      <c r="K985" s="196" t="str">
        <f t="shared" si="113"/>
        <v>ATRASADO</v>
      </c>
    </row>
    <row r="986" spans="2:11" s="188" customFormat="1">
      <c r="B986" s="6">
        <v>45536</v>
      </c>
      <c r="C986" s="12" t="s">
        <v>1816</v>
      </c>
      <c r="D986" s="9" t="s">
        <v>810</v>
      </c>
      <c r="E986" s="15" t="s">
        <v>811</v>
      </c>
      <c r="F986" s="55">
        <v>2217</v>
      </c>
      <c r="G986" s="28">
        <v>810</v>
      </c>
      <c r="H986" s="6">
        <v>45536</v>
      </c>
      <c r="I986" s="195">
        <f t="shared" si="111"/>
        <v>0</v>
      </c>
      <c r="J986" s="195">
        <f t="shared" si="112"/>
        <v>810</v>
      </c>
      <c r="K986" s="196" t="s">
        <v>746</v>
      </c>
    </row>
    <row r="987" spans="2:11" s="188" customFormat="1">
      <c r="B987" s="6">
        <v>45536</v>
      </c>
      <c r="C987" s="12" t="s">
        <v>1817</v>
      </c>
      <c r="D987" s="9" t="s">
        <v>810</v>
      </c>
      <c r="E987" s="15" t="s">
        <v>811</v>
      </c>
      <c r="F987" s="55">
        <v>2217</v>
      </c>
      <c r="G987" s="28">
        <v>810</v>
      </c>
      <c r="H987" s="6">
        <v>45536</v>
      </c>
      <c r="I987" s="195">
        <f t="shared" si="111"/>
        <v>0</v>
      </c>
      <c r="J987" s="195">
        <f t="shared" si="112"/>
        <v>810</v>
      </c>
      <c r="K987" s="196" t="s">
        <v>746</v>
      </c>
    </row>
    <row r="988" spans="2:11" s="188" customFormat="1">
      <c r="B988" s="6">
        <v>45536</v>
      </c>
      <c r="C988" s="12" t="s">
        <v>1818</v>
      </c>
      <c r="D988" s="9" t="s">
        <v>810</v>
      </c>
      <c r="E988" s="15" t="s">
        <v>811</v>
      </c>
      <c r="F988" s="55">
        <v>2217</v>
      </c>
      <c r="G988" s="28">
        <v>300</v>
      </c>
      <c r="H988" s="6">
        <v>45536</v>
      </c>
      <c r="I988" s="195">
        <f t="shared" si="111"/>
        <v>0</v>
      </c>
      <c r="J988" s="195">
        <f t="shared" si="112"/>
        <v>300</v>
      </c>
      <c r="K988" s="196" t="s">
        <v>746</v>
      </c>
    </row>
    <row r="989" spans="2:11" s="188" customFormat="1">
      <c r="B989" s="6">
        <v>45536</v>
      </c>
      <c r="C989" s="12" t="s">
        <v>1819</v>
      </c>
      <c r="D989" s="9" t="s">
        <v>810</v>
      </c>
      <c r="E989" s="15" t="s">
        <v>811</v>
      </c>
      <c r="F989" s="55">
        <v>2217</v>
      </c>
      <c r="G989" s="28">
        <v>990</v>
      </c>
      <c r="H989" s="6">
        <v>45536</v>
      </c>
      <c r="I989" s="195">
        <f t="shared" si="111"/>
        <v>0</v>
      </c>
      <c r="J989" s="195">
        <f t="shared" si="112"/>
        <v>990</v>
      </c>
      <c r="K989" s="196" t="s">
        <v>746</v>
      </c>
    </row>
    <row r="990" spans="2:11" s="179" customFormat="1">
      <c r="B990" s="6">
        <v>45547</v>
      </c>
      <c r="C990" s="12" t="s">
        <v>1681</v>
      </c>
      <c r="D990" s="9" t="s">
        <v>810</v>
      </c>
      <c r="E990" s="15" t="s">
        <v>811</v>
      </c>
      <c r="F990" s="55">
        <v>2217</v>
      </c>
      <c r="G990" s="28">
        <v>810</v>
      </c>
      <c r="H990" s="6">
        <v>45547</v>
      </c>
      <c r="I990" s="195">
        <f t="shared" si="111"/>
        <v>0</v>
      </c>
      <c r="J990" s="195">
        <f t="shared" si="112"/>
        <v>810</v>
      </c>
      <c r="K990" s="196" t="s">
        <v>746</v>
      </c>
    </row>
    <row r="991" spans="2:11" s="179" customFormat="1">
      <c r="B991" s="6" t="s">
        <v>1630</v>
      </c>
      <c r="C991" s="12" t="s">
        <v>1682</v>
      </c>
      <c r="D991" s="9" t="s">
        <v>810</v>
      </c>
      <c r="E991" s="15" t="s">
        <v>811</v>
      </c>
      <c r="F991" s="55">
        <v>2217</v>
      </c>
      <c r="G991" s="28">
        <v>990</v>
      </c>
      <c r="H991" s="6" t="s">
        <v>1630</v>
      </c>
      <c r="I991" s="195">
        <f t="shared" si="111"/>
        <v>0</v>
      </c>
      <c r="J991" s="195">
        <f t="shared" si="112"/>
        <v>990</v>
      </c>
      <c r="K991" s="196" t="s">
        <v>746</v>
      </c>
    </row>
    <row r="992" spans="2:11" s="179" customFormat="1">
      <c r="B992" s="6" t="s">
        <v>1630</v>
      </c>
      <c r="C992" s="12" t="s">
        <v>1683</v>
      </c>
      <c r="D992" s="9" t="s">
        <v>810</v>
      </c>
      <c r="E992" s="15" t="s">
        <v>811</v>
      </c>
      <c r="F992" s="55">
        <v>2217</v>
      </c>
      <c r="G992" s="28">
        <v>990</v>
      </c>
      <c r="H992" s="6" t="s">
        <v>1630</v>
      </c>
      <c r="I992" s="195">
        <f t="shared" si="111"/>
        <v>0</v>
      </c>
      <c r="J992" s="195">
        <f t="shared" si="112"/>
        <v>990</v>
      </c>
      <c r="K992" s="196" t="s">
        <v>746</v>
      </c>
    </row>
    <row r="993" spans="2:11" s="179" customFormat="1">
      <c r="B993" s="6" t="s">
        <v>1630</v>
      </c>
      <c r="C993" s="12" t="s">
        <v>1684</v>
      </c>
      <c r="D993" s="9" t="s">
        <v>810</v>
      </c>
      <c r="E993" s="15" t="s">
        <v>811</v>
      </c>
      <c r="F993" s="55">
        <v>2217</v>
      </c>
      <c r="G993" s="28">
        <v>300</v>
      </c>
      <c r="H993" s="6" t="s">
        <v>1630</v>
      </c>
      <c r="I993" s="195">
        <f t="shared" si="111"/>
        <v>0</v>
      </c>
      <c r="J993" s="195">
        <f t="shared" si="112"/>
        <v>300</v>
      </c>
      <c r="K993" s="196" t="s">
        <v>746</v>
      </c>
    </row>
    <row r="994" spans="2:11" s="179" customFormat="1">
      <c r="B994" s="6" t="s">
        <v>1630</v>
      </c>
      <c r="C994" s="12" t="s">
        <v>1685</v>
      </c>
      <c r="D994" s="9" t="s">
        <v>810</v>
      </c>
      <c r="E994" s="15" t="s">
        <v>811</v>
      </c>
      <c r="F994" s="55">
        <v>2217</v>
      </c>
      <c r="G994" s="28">
        <v>810</v>
      </c>
      <c r="H994" s="6" t="s">
        <v>1630</v>
      </c>
      <c r="I994" s="195">
        <f t="shared" si="111"/>
        <v>0</v>
      </c>
      <c r="J994" s="195">
        <f t="shared" si="112"/>
        <v>810</v>
      </c>
      <c r="K994" s="196" t="s">
        <v>746</v>
      </c>
    </row>
    <row r="995" spans="2:11" s="169" customFormat="1">
      <c r="B995" s="6"/>
      <c r="C995" s="12"/>
      <c r="D995" s="9"/>
      <c r="E995" s="15"/>
      <c r="F995" s="55"/>
      <c r="G995" s="28"/>
      <c r="H995" s="6"/>
      <c r="I995" s="195"/>
      <c r="J995" s="195"/>
      <c r="K995" s="196"/>
    </row>
    <row r="996" spans="2:11" s="169" customFormat="1">
      <c r="B996" s="6" t="s">
        <v>1217</v>
      </c>
      <c r="C996" s="12" t="s">
        <v>735</v>
      </c>
      <c r="D996" s="9" t="s">
        <v>1201</v>
      </c>
      <c r="E996" s="15" t="s">
        <v>536</v>
      </c>
      <c r="F996" s="55">
        <v>2311</v>
      </c>
      <c r="G996" s="28">
        <v>64874750.840000004</v>
      </c>
      <c r="H996" s="6" t="s">
        <v>1229</v>
      </c>
      <c r="I996" s="195">
        <f>IF(G996&gt;0,0,"")</f>
        <v>0</v>
      </c>
      <c r="J996" s="195">
        <f>IF(I996=0,G996,"")</f>
        <v>64874750.840000004</v>
      </c>
      <c r="K996" s="196" t="s">
        <v>746</v>
      </c>
    </row>
    <row r="997" spans="2:11" s="168" customFormat="1">
      <c r="B997" s="6"/>
      <c r="C997" s="12"/>
      <c r="D997" s="9"/>
      <c r="E997" s="15"/>
      <c r="F997" s="55"/>
      <c r="G997" s="28"/>
      <c r="H997" s="6"/>
      <c r="I997" s="195"/>
      <c r="J997" s="195"/>
      <c r="K997" s="196"/>
    </row>
    <row r="998" spans="2:11" s="168" customFormat="1">
      <c r="B998" s="6">
        <v>45383</v>
      </c>
      <c r="C998" s="12" t="s">
        <v>1049</v>
      </c>
      <c r="D998" s="9" t="s">
        <v>1143</v>
      </c>
      <c r="E998" s="15" t="s">
        <v>648</v>
      </c>
      <c r="F998" s="55">
        <v>2286</v>
      </c>
      <c r="G998" s="28">
        <v>16284</v>
      </c>
      <c r="H998" s="6">
        <v>45383</v>
      </c>
      <c r="I998" s="195">
        <f>IF(G998&gt;0,0,"")</f>
        <v>0</v>
      </c>
      <c r="J998" s="195">
        <f>IF(I998=0,G998,"")</f>
        <v>16284</v>
      </c>
      <c r="K998" s="196" t="str">
        <f>IF(J998&gt;0,"ATRASADO","")</f>
        <v>ATRASADO</v>
      </c>
    </row>
    <row r="999" spans="2:11" s="172" customFormat="1">
      <c r="B999" s="6">
        <v>45413</v>
      </c>
      <c r="C999" s="12" t="s">
        <v>1248</v>
      </c>
      <c r="D999" s="9" t="s">
        <v>1143</v>
      </c>
      <c r="E999" s="15" t="s">
        <v>648</v>
      </c>
      <c r="F999" s="55">
        <v>2286</v>
      </c>
      <c r="G999" s="28">
        <v>59708</v>
      </c>
      <c r="H999" s="6">
        <v>45413</v>
      </c>
      <c r="I999" s="195">
        <f>IF(G999&gt;0,0,"")</f>
        <v>0</v>
      </c>
      <c r="J999" s="195">
        <f>IF(I999=0,G999,"")</f>
        <v>59708</v>
      </c>
      <c r="K999" s="196" t="s">
        <v>746</v>
      </c>
    </row>
    <row r="1000" spans="2:11" s="175" customFormat="1">
      <c r="B1000" s="6"/>
      <c r="C1000" s="12"/>
      <c r="D1000" s="9"/>
      <c r="E1000" s="15"/>
      <c r="F1000" s="55"/>
      <c r="G1000" s="28"/>
      <c r="H1000" s="6"/>
      <c r="I1000" s="195"/>
      <c r="J1000" s="195"/>
      <c r="K1000" s="196"/>
    </row>
    <row r="1001" spans="2:11" s="175" customFormat="1">
      <c r="B1001" s="6">
        <v>45413</v>
      </c>
      <c r="C1001" s="12" t="s">
        <v>790</v>
      </c>
      <c r="D1001" s="9" t="s">
        <v>1362</v>
      </c>
      <c r="E1001" s="15" t="s">
        <v>1388</v>
      </c>
      <c r="F1001" s="55">
        <v>2399</v>
      </c>
      <c r="G1001" s="28">
        <v>75448.02</v>
      </c>
      <c r="H1001" s="6">
        <v>45413</v>
      </c>
      <c r="I1001" s="195">
        <f>IF(G1001&gt;0,0,"")</f>
        <v>0</v>
      </c>
      <c r="J1001" s="195">
        <f>IF(I1001=0,G1001,"")</f>
        <v>75448.02</v>
      </c>
      <c r="K1001" s="196" t="str">
        <f>IF(J1001&gt;0,"ATRASADO","")</f>
        <v>ATRASADO</v>
      </c>
    </row>
    <row r="1002" spans="2:11" s="175" customFormat="1">
      <c r="B1002" s="6">
        <v>45413</v>
      </c>
      <c r="C1002" s="12" t="s">
        <v>1375</v>
      </c>
      <c r="D1002" s="9" t="s">
        <v>1362</v>
      </c>
      <c r="E1002" s="15" t="s">
        <v>1388</v>
      </c>
      <c r="F1002" s="55">
        <v>2399</v>
      </c>
      <c r="G1002" s="28">
        <v>57111.72</v>
      </c>
      <c r="H1002" s="6">
        <v>45413</v>
      </c>
      <c r="I1002" s="195">
        <f>IF(G1002&gt;0,0,"")</f>
        <v>0</v>
      </c>
      <c r="J1002" s="195">
        <f>IF(I1002=0,G1002,"")</f>
        <v>57111.72</v>
      </c>
      <c r="K1002" s="196" t="str">
        <f>IF(J1002&gt;0,"ATRASADO","")</f>
        <v>ATRASADO</v>
      </c>
    </row>
    <row r="1003" spans="2:11" s="177" customFormat="1">
      <c r="B1003" s="6">
        <v>45444</v>
      </c>
      <c r="C1003" s="12" t="s">
        <v>785</v>
      </c>
      <c r="D1003" s="9" t="s">
        <v>1362</v>
      </c>
      <c r="E1003" s="15" t="s">
        <v>1443</v>
      </c>
      <c r="F1003" s="55">
        <v>2272</v>
      </c>
      <c r="G1003" s="28">
        <v>55122.400000000001</v>
      </c>
      <c r="H1003" s="6">
        <v>45444</v>
      </c>
      <c r="I1003" s="195">
        <f>IF(G1003&gt;0,0,"")</f>
        <v>0</v>
      </c>
      <c r="J1003" s="195">
        <f>IF(I1003=0,G1003,"")</f>
        <v>55122.400000000001</v>
      </c>
      <c r="K1003" s="196" t="s">
        <v>746</v>
      </c>
    </row>
    <row r="1004" spans="2:11" s="177" customFormat="1">
      <c r="B1004" s="6">
        <v>45446</v>
      </c>
      <c r="C1004" s="12" t="s">
        <v>838</v>
      </c>
      <c r="D1004" s="9" t="s">
        <v>1362</v>
      </c>
      <c r="E1004" s="15" t="s">
        <v>102</v>
      </c>
      <c r="F1004" s="55">
        <v>2221</v>
      </c>
      <c r="G1004" s="28">
        <v>1902254.4</v>
      </c>
      <c r="H1004" s="6">
        <v>45446</v>
      </c>
      <c r="I1004" s="195">
        <f>IF(G1004&gt;0,0,"")</f>
        <v>0</v>
      </c>
      <c r="J1004" s="195">
        <f>IF(I1004=0,G1004,"")</f>
        <v>1902254.4</v>
      </c>
      <c r="K1004" s="196" t="s">
        <v>746</v>
      </c>
    </row>
    <row r="1005" spans="2:11" s="168" customFormat="1">
      <c r="B1005" s="6"/>
      <c r="C1005" s="12"/>
      <c r="D1005" s="9"/>
      <c r="E1005" s="15"/>
      <c r="F1005" s="55"/>
      <c r="G1005" s="28"/>
      <c r="H1005" s="6"/>
      <c r="I1005" s="195"/>
      <c r="J1005" s="195"/>
      <c r="K1005" s="196"/>
    </row>
    <row r="1006" spans="2:11" s="179" customFormat="1">
      <c r="B1006" s="6">
        <v>45383</v>
      </c>
      <c r="C1006" s="12" t="s">
        <v>1767</v>
      </c>
      <c r="D1006" s="9" t="s">
        <v>1132</v>
      </c>
      <c r="E1006" s="15" t="s">
        <v>536</v>
      </c>
      <c r="F1006" s="55">
        <v>2311</v>
      </c>
      <c r="G1006" s="28">
        <v>324800</v>
      </c>
      <c r="H1006" s="6">
        <v>45383</v>
      </c>
      <c r="I1006" s="195">
        <f t="shared" ref="I1006:I1012" si="114">IF(G1006&gt;0,0,"")</f>
        <v>0</v>
      </c>
      <c r="J1006" s="195">
        <f t="shared" ref="J1006:J1012" si="115">IF(I1006=0,G1006,"")</f>
        <v>324800</v>
      </c>
      <c r="K1006" s="196" t="str">
        <f t="shared" ref="K1006:K1012" si="116">IF(J1006&gt;0,"ATRASADO","")</f>
        <v>ATRASADO</v>
      </c>
    </row>
    <row r="1007" spans="2:11" s="188" customFormat="1">
      <c r="B1007" s="6">
        <v>45323</v>
      </c>
      <c r="C1007" s="12" t="s">
        <v>1768</v>
      </c>
      <c r="D1007" s="9" t="s">
        <v>1132</v>
      </c>
      <c r="E1007" s="15" t="s">
        <v>536</v>
      </c>
      <c r="F1007" s="55">
        <v>2311</v>
      </c>
      <c r="G1007" s="28">
        <v>427268.83</v>
      </c>
      <c r="H1007" s="6">
        <v>45323</v>
      </c>
      <c r="I1007" s="195">
        <f t="shared" si="114"/>
        <v>0</v>
      </c>
      <c r="J1007" s="195">
        <f t="shared" si="115"/>
        <v>427268.83</v>
      </c>
      <c r="K1007" s="196" t="str">
        <f t="shared" si="116"/>
        <v>ATRASADO</v>
      </c>
    </row>
    <row r="1008" spans="2:11" s="188" customFormat="1">
      <c r="B1008" s="6" t="s">
        <v>1765</v>
      </c>
      <c r="C1008" s="12" t="s">
        <v>1769</v>
      </c>
      <c r="D1008" s="9" t="s">
        <v>1132</v>
      </c>
      <c r="E1008" s="15" t="s">
        <v>536</v>
      </c>
      <c r="F1008" s="55">
        <v>2311</v>
      </c>
      <c r="G1008" s="28">
        <v>425563.17</v>
      </c>
      <c r="H1008" s="6" t="s">
        <v>1765</v>
      </c>
      <c r="I1008" s="195">
        <f t="shared" si="114"/>
        <v>0</v>
      </c>
      <c r="J1008" s="195">
        <f t="shared" si="115"/>
        <v>425563.17</v>
      </c>
      <c r="K1008" s="196" t="str">
        <f t="shared" si="116"/>
        <v>ATRASADO</v>
      </c>
    </row>
    <row r="1009" spans="2:11" s="188" customFormat="1">
      <c r="B1009" s="6" t="s">
        <v>1766</v>
      </c>
      <c r="C1009" s="12" t="s">
        <v>1770</v>
      </c>
      <c r="D1009" s="9" t="s">
        <v>1132</v>
      </c>
      <c r="E1009" s="15" t="s">
        <v>536</v>
      </c>
      <c r="F1009" s="55">
        <v>2311</v>
      </c>
      <c r="G1009" s="28">
        <v>535920</v>
      </c>
      <c r="H1009" s="6" t="s">
        <v>1766</v>
      </c>
      <c r="I1009" s="195">
        <f t="shared" si="114"/>
        <v>0</v>
      </c>
      <c r="J1009" s="195">
        <f t="shared" si="115"/>
        <v>535920</v>
      </c>
      <c r="K1009" s="196" t="str">
        <f t="shared" si="116"/>
        <v>ATRASADO</v>
      </c>
    </row>
    <row r="1010" spans="2:11" s="188" customFormat="1">
      <c r="B1010" s="6" t="s">
        <v>1766</v>
      </c>
      <c r="C1010" s="12" t="s">
        <v>1291</v>
      </c>
      <c r="D1010" s="9" t="s">
        <v>1132</v>
      </c>
      <c r="E1010" s="15" t="s">
        <v>536</v>
      </c>
      <c r="F1010" s="55">
        <v>2311</v>
      </c>
      <c r="G1010" s="28">
        <v>1566000</v>
      </c>
      <c r="H1010" s="6" t="s">
        <v>1766</v>
      </c>
      <c r="I1010" s="195">
        <f t="shared" si="114"/>
        <v>0</v>
      </c>
      <c r="J1010" s="195">
        <f t="shared" si="115"/>
        <v>1566000</v>
      </c>
      <c r="K1010" s="196" t="str">
        <f t="shared" si="116"/>
        <v>ATRASADO</v>
      </c>
    </row>
    <row r="1011" spans="2:11" s="188" customFormat="1">
      <c r="B1011" s="6">
        <v>45383</v>
      </c>
      <c r="C1011" s="12" t="s">
        <v>1771</v>
      </c>
      <c r="D1011" s="9" t="s">
        <v>1132</v>
      </c>
      <c r="E1011" s="15" t="s">
        <v>536</v>
      </c>
      <c r="F1011" s="55">
        <v>2311</v>
      </c>
      <c r="G1011" s="28">
        <v>487200</v>
      </c>
      <c r="H1011" s="6">
        <v>45383</v>
      </c>
      <c r="I1011" s="195">
        <f t="shared" si="114"/>
        <v>0</v>
      </c>
      <c r="J1011" s="195">
        <f t="shared" si="115"/>
        <v>487200</v>
      </c>
      <c r="K1011" s="196" t="str">
        <f t="shared" si="116"/>
        <v>ATRASADO</v>
      </c>
    </row>
    <row r="1012" spans="2:11" s="188" customFormat="1">
      <c r="B1012" s="6">
        <v>45384</v>
      </c>
      <c r="C1012" s="12" t="s">
        <v>1772</v>
      </c>
      <c r="D1012" s="9" t="s">
        <v>1132</v>
      </c>
      <c r="E1012" s="15" t="s">
        <v>536</v>
      </c>
      <c r="F1012" s="55">
        <v>2311</v>
      </c>
      <c r="G1012" s="28">
        <v>426416</v>
      </c>
      <c r="H1012" s="6">
        <v>45384</v>
      </c>
      <c r="I1012" s="195">
        <f t="shared" si="114"/>
        <v>0</v>
      </c>
      <c r="J1012" s="195">
        <f t="shared" si="115"/>
        <v>426416</v>
      </c>
      <c r="K1012" s="196" t="str">
        <f t="shared" si="116"/>
        <v>ATRASADO</v>
      </c>
    </row>
    <row r="1013" spans="2:11" s="169" customFormat="1">
      <c r="B1013" s="6"/>
      <c r="C1013" s="12"/>
      <c r="D1013" s="9"/>
      <c r="E1013" s="15"/>
      <c r="F1013" s="55"/>
      <c r="G1013" s="28"/>
      <c r="H1013" s="6"/>
      <c r="I1013" s="195"/>
      <c r="J1013" s="195"/>
      <c r="K1013" s="196"/>
    </row>
    <row r="1014" spans="2:11" s="169" customFormat="1">
      <c r="B1014" s="6" t="s">
        <v>1183</v>
      </c>
      <c r="C1014" s="12" t="s">
        <v>974</v>
      </c>
      <c r="D1014" s="9" t="s">
        <v>1203</v>
      </c>
      <c r="E1014" s="15" t="s">
        <v>441</v>
      </c>
      <c r="F1014" s="55">
        <v>2221</v>
      </c>
      <c r="G1014" s="28">
        <v>29500</v>
      </c>
      <c r="H1014" s="6">
        <v>45394</v>
      </c>
      <c r="I1014" s="195">
        <f>IF(G1014&gt;0,0,"")</f>
        <v>0</v>
      </c>
      <c r="J1014" s="195">
        <f>IF(I1014=0,G1014,"")</f>
        <v>29500</v>
      </c>
      <c r="K1014" s="196" t="str">
        <f>IF(J1014&gt;0,"ATRASADO","")</f>
        <v>ATRASADO</v>
      </c>
    </row>
    <row r="1015" spans="2:11" s="175" customFormat="1">
      <c r="B1015" s="6">
        <v>45413</v>
      </c>
      <c r="C1015" s="12" t="s">
        <v>1108</v>
      </c>
      <c r="D1015" s="9" t="s">
        <v>1203</v>
      </c>
      <c r="E1015" s="15" t="s">
        <v>441</v>
      </c>
      <c r="F1015" s="55">
        <v>2221</v>
      </c>
      <c r="G1015" s="28">
        <v>29500</v>
      </c>
      <c r="H1015" s="6">
        <v>45413</v>
      </c>
      <c r="I1015" s="195">
        <f>IF(G1015&gt;0,0,"")</f>
        <v>0</v>
      </c>
      <c r="J1015" s="195">
        <f>IF(I1015=0,G1015,"")</f>
        <v>29500</v>
      </c>
      <c r="K1015" s="196" t="str">
        <f>IF(J1015&gt;0,"ATRASADO","")</f>
        <v>ATRASADO</v>
      </c>
    </row>
    <row r="1016" spans="2:11" s="175" customFormat="1">
      <c r="B1016" s="6">
        <v>45413</v>
      </c>
      <c r="C1016" s="12" t="s">
        <v>1055</v>
      </c>
      <c r="D1016" s="9" t="s">
        <v>1203</v>
      </c>
      <c r="E1016" s="15" t="s">
        <v>441</v>
      </c>
      <c r="F1016" s="55">
        <v>2221</v>
      </c>
      <c r="G1016" s="28">
        <v>29500</v>
      </c>
      <c r="H1016" s="6">
        <v>45413</v>
      </c>
      <c r="I1016" s="195">
        <f>IF(G1016&gt;0,0,"")</f>
        <v>0</v>
      </c>
      <c r="J1016" s="195">
        <f>IF(I1016=0,G1016,"")</f>
        <v>29500</v>
      </c>
      <c r="K1016" s="196" t="str">
        <f>IF(J1016&gt;0,"ATRASADO","")</f>
        <v>ATRASADO</v>
      </c>
    </row>
    <row r="1017" spans="2:11" s="179" customFormat="1">
      <c r="B1017" s="6">
        <v>45474</v>
      </c>
      <c r="C1017" s="12" t="s">
        <v>1435</v>
      </c>
      <c r="D1017" s="9" t="s">
        <v>1203</v>
      </c>
      <c r="E1017" s="15" t="s">
        <v>441</v>
      </c>
      <c r="F1017" s="55">
        <v>2221</v>
      </c>
      <c r="G1017" s="28">
        <v>29500</v>
      </c>
      <c r="H1017" s="6">
        <v>45474</v>
      </c>
      <c r="I1017" s="195">
        <f>IF(G1017&gt;0,0,"")</f>
        <v>0</v>
      </c>
      <c r="J1017" s="195">
        <f>IF(I1017=0,G1017,"")</f>
        <v>29500</v>
      </c>
      <c r="K1017" s="196" t="s">
        <v>746</v>
      </c>
    </row>
    <row r="1018" spans="2:11" s="147" customFormat="1">
      <c r="B1018" s="6"/>
      <c r="C1018" s="12"/>
      <c r="D1018" s="9"/>
      <c r="E1018" s="15"/>
      <c r="F1018" s="55"/>
      <c r="G1018" s="28"/>
      <c r="H1018" s="6"/>
      <c r="I1018" s="195"/>
      <c r="J1018" s="195"/>
      <c r="K1018" s="196"/>
    </row>
    <row r="1019" spans="2:11" s="147" customFormat="1">
      <c r="B1019" s="6">
        <v>44986</v>
      </c>
      <c r="C1019" s="12" t="s">
        <v>713</v>
      </c>
      <c r="D1019" s="9" t="s">
        <v>816</v>
      </c>
      <c r="E1019" s="15" t="s">
        <v>441</v>
      </c>
      <c r="F1019" s="55">
        <v>2221</v>
      </c>
      <c r="G1019" s="28">
        <v>23600</v>
      </c>
      <c r="H1019" s="6">
        <v>44986</v>
      </c>
      <c r="I1019" s="195">
        <f>IF(G1019&gt;0,0,"")</f>
        <v>0</v>
      </c>
      <c r="J1019" s="195">
        <f>IF(I1019=0,G1019,"")</f>
        <v>23600</v>
      </c>
      <c r="K1019" s="196" t="str">
        <f>IF(J1019&gt;0,"ATRASADO","")</f>
        <v>ATRASADO</v>
      </c>
    </row>
    <row r="1020" spans="2:11" s="147" customFormat="1">
      <c r="B1020" s="6">
        <v>44986</v>
      </c>
      <c r="C1020" s="12" t="s">
        <v>553</v>
      </c>
      <c r="D1020" s="9" t="s">
        <v>816</v>
      </c>
      <c r="E1020" s="15" t="s">
        <v>441</v>
      </c>
      <c r="F1020" s="55">
        <v>2221</v>
      </c>
      <c r="G1020" s="28">
        <v>23600</v>
      </c>
      <c r="H1020" s="6">
        <v>44986</v>
      </c>
      <c r="I1020" s="195">
        <f>IF(G1020&gt;0,0,"")</f>
        <v>0</v>
      </c>
      <c r="J1020" s="195">
        <f>IF(I1020=0,G1020,"")</f>
        <v>23600</v>
      </c>
      <c r="K1020" s="196" t="str">
        <f>IF(J1020&gt;0,"ATRASADO","")</f>
        <v>ATRASADO</v>
      </c>
    </row>
    <row r="1021" spans="2:11" s="147" customFormat="1">
      <c r="B1021" s="6">
        <v>44986</v>
      </c>
      <c r="C1021" s="12" t="s">
        <v>714</v>
      </c>
      <c r="D1021" s="9" t="s">
        <v>816</v>
      </c>
      <c r="E1021" s="15" t="s">
        <v>441</v>
      </c>
      <c r="F1021" s="55">
        <v>2221</v>
      </c>
      <c r="G1021" s="28">
        <v>23600</v>
      </c>
      <c r="H1021" s="6">
        <v>44986</v>
      </c>
      <c r="I1021" s="195">
        <f>IF(G1021&gt;0,0,"")</f>
        <v>0</v>
      </c>
      <c r="J1021" s="195">
        <f>IF(I1021=0,G1021,"")</f>
        <v>23600</v>
      </c>
      <c r="K1021" s="196" t="str">
        <f>IF(J1021&gt;0,"ATRASADO","")</f>
        <v>ATRASADO</v>
      </c>
    </row>
    <row r="1022" spans="2:11" s="147" customFormat="1">
      <c r="B1022" s="6">
        <v>45019</v>
      </c>
      <c r="C1022" s="12" t="s">
        <v>717</v>
      </c>
      <c r="D1022" s="9" t="s">
        <v>816</v>
      </c>
      <c r="E1022" s="15" t="s">
        <v>441</v>
      </c>
      <c r="F1022" s="55">
        <v>2221</v>
      </c>
      <c r="G1022" s="28">
        <v>23600</v>
      </c>
      <c r="H1022" s="6">
        <v>45019</v>
      </c>
      <c r="I1022" s="195">
        <f>IF(G1022&gt;0,0,"")</f>
        <v>0</v>
      </c>
      <c r="J1022" s="195">
        <f>IF(I1022=0,G1022,"")</f>
        <v>23600</v>
      </c>
      <c r="K1022" s="196" t="str">
        <f>IF(J1022&gt;0,"ATRASADO","")</f>
        <v>ATRASADO</v>
      </c>
    </row>
    <row r="1023" spans="2:11" s="110" customFormat="1">
      <c r="B1023" s="6"/>
      <c r="C1023" s="73"/>
      <c r="D1023" s="9"/>
      <c r="E1023" s="15"/>
      <c r="F1023" s="55"/>
      <c r="G1023" s="28"/>
      <c r="H1023" s="6"/>
      <c r="I1023" s="195"/>
      <c r="J1023" s="195"/>
      <c r="K1023" s="196"/>
    </row>
    <row r="1024" spans="2:11" s="77" customFormat="1">
      <c r="B1024" s="6">
        <v>41981</v>
      </c>
      <c r="C1024" s="73" t="s">
        <v>347</v>
      </c>
      <c r="D1024" s="9" t="s">
        <v>523</v>
      </c>
      <c r="E1024" s="15" t="s">
        <v>519</v>
      </c>
      <c r="F1024" s="55">
        <v>2355</v>
      </c>
      <c r="G1024" s="28">
        <v>32804</v>
      </c>
      <c r="H1024" s="32">
        <v>41981</v>
      </c>
      <c r="I1024" s="195">
        <f>IF(G1024&gt;0,0,"")</f>
        <v>0</v>
      </c>
      <c r="J1024" s="195">
        <f>IF(I1024=0,G1024,"")</f>
        <v>32804</v>
      </c>
      <c r="K1024" s="196" t="str">
        <f>IF(J1024&gt;0,"ATRASADO","")</f>
        <v>ATRASADO</v>
      </c>
    </row>
    <row r="1025" spans="2:11" s="131" customFormat="1">
      <c r="B1025" s="6"/>
      <c r="C1025" s="12"/>
      <c r="D1025" s="9"/>
      <c r="E1025" s="15"/>
      <c r="F1025" s="55"/>
      <c r="G1025" s="28"/>
      <c r="H1025" s="6"/>
      <c r="I1025" s="195"/>
      <c r="J1025" s="195"/>
      <c r="K1025" s="196"/>
    </row>
    <row r="1026" spans="2:11" s="62" customFormat="1">
      <c r="B1026" s="6">
        <v>41212</v>
      </c>
      <c r="C1026" s="12">
        <v>1761</v>
      </c>
      <c r="D1026" s="9" t="s">
        <v>461</v>
      </c>
      <c r="E1026" s="15" t="s">
        <v>462</v>
      </c>
      <c r="F1026" s="55">
        <v>2272</v>
      </c>
      <c r="G1026" s="28">
        <v>5220</v>
      </c>
      <c r="H1026" s="6">
        <v>41212</v>
      </c>
      <c r="I1026" s="195">
        <f>IF(G1026&gt;0,0,"")</f>
        <v>0</v>
      </c>
      <c r="J1026" s="195">
        <f>IF(I1026=0,G1026,"")</f>
        <v>5220</v>
      </c>
      <c r="K1026" s="196" t="str">
        <f>IF(J1026&gt;0,"ATRASADO","")</f>
        <v>ATRASADO</v>
      </c>
    </row>
    <row r="1027" spans="2:11">
      <c r="B1027" s="6">
        <v>42369</v>
      </c>
      <c r="C1027" s="12">
        <v>1500000115</v>
      </c>
      <c r="D1027" s="9" t="s">
        <v>461</v>
      </c>
      <c r="E1027" s="15" t="s">
        <v>462</v>
      </c>
      <c r="F1027" s="55">
        <v>2272</v>
      </c>
      <c r="G1027" s="28">
        <v>4640</v>
      </c>
      <c r="H1027" s="6">
        <v>42369</v>
      </c>
      <c r="I1027" s="195">
        <f>IF(G1027&gt;0,0,"")</f>
        <v>0</v>
      </c>
      <c r="J1027" s="195">
        <f>IF(I1027=0,G1027,"")</f>
        <v>4640</v>
      </c>
      <c r="K1027" s="196" t="str">
        <f>IF(J1027&gt;0,"ATRASADO","")</f>
        <v>ATRASADO</v>
      </c>
    </row>
    <row r="1028" spans="2:11" s="65" customFormat="1">
      <c r="B1028" s="6">
        <v>42369</v>
      </c>
      <c r="C1028" s="12">
        <v>1500000118</v>
      </c>
      <c r="D1028" s="9" t="s">
        <v>461</v>
      </c>
      <c r="E1028" s="15" t="s">
        <v>462</v>
      </c>
      <c r="F1028" s="55">
        <v>2272</v>
      </c>
      <c r="G1028" s="28">
        <v>5220</v>
      </c>
      <c r="H1028" s="6">
        <v>42369</v>
      </c>
      <c r="I1028" s="195">
        <f>IF(G1028&gt;0,0,"")</f>
        <v>0</v>
      </c>
      <c r="J1028" s="195">
        <f>IF(I1028=0,G1028,"")</f>
        <v>5220</v>
      </c>
      <c r="K1028" s="196" t="str">
        <f>IF(J1028&gt;0,"ATRASADO","")</f>
        <v>ATRASADO</v>
      </c>
    </row>
    <row r="1029" spans="2:11" s="143" customFormat="1">
      <c r="B1029" s="6"/>
      <c r="C1029" s="12"/>
      <c r="D1029" s="9"/>
      <c r="E1029" s="15"/>
      <c r="F1029" s="55"/>
      <c r="G1029" s="28"/>
      <c r="H1029" s="6"/>
      <c r="I1029" s="195"/>
      <c r="J1029" s="195"/>
      <c r="K1029" s="196"/>
    </row>
    <row r="1030" spans="2:11" s="147" customFormat="1">
      <c r="B1030" s="6">
        <v>45078</v>
      </c>
      <c r="C1030" s="12" t="s">
        <v>879</v>
      </c>
      <c r="D1030" s="9" t="s">
        <v>858</v>
      </c>
      <c r="E1030" s="15" t="s">
        <v>536</v>
      </c>
      <c r="F1030" s="55">
        <v>2311</v>
      </c>
      <c r="G1030" s="28">
        <v>57000</v>
      </c>
      <c r="H1030" s="6">
        <v>45078</v>
      </c>
      <c r="I1030" s="195">
        <f>IF(G1030&gt;0,0,"")</f>
        <v>0</v>
      </c>
      <c r="J1030" s="195">
        <f>IF(I1030=0,G1030,"")</f>
        <v>57000</v>
      </c>
      <c r="K1030" s="196" t="str">
        <f>IF(J1030&gt;0,"ATRASADO","")</f>
        <v>ATRASADO</v>
      </c>
    </row>
    <row r="1031" spans="2:11" s="153" customFormat="1">
      <c r="B1031" s="6">
        <v>45170</v>
      </c>
      <c r="C1031" s="12" t="s">
        <v>947</v>
      </c>
      <c r="D1031" s="9" t="s">
        <v>858</v>
      </c>
      <c r="E1031" s="15" t="s">
        <v>536</v>
      </c>
      <c r="F1031" s="55">
        <v>2311</v>
      </c>
      <c r="G1031" s="28">
        <v>57000</v>
      </c>
      <c r="H1031" s="6">
        <v>45170</v>
      </c>
      <c r="I1031" s="195">
        <f>IF(G1031&gt;0,0,"")</f>
        <v>0</v>
      </c>
      <c r="J1031" s="195">
        <f>IF(I1031=0,G1031,"")</f>
        <v>57000</v>
      </c>
      <c r="K1031" s="196" t="str">
        <f>IF(J1031&gt;0,"ATRASADO","")</f>
        <v>ATRASADO</v>
      </c>
    </row>
    <row r="1032" spans="2:11" s="161" customFormat="1">
      <c r="B1032" s="6"/>
      <c r="C1032" s="12"/>
      <c r="D1032" s="9"/>
      <c r="E1032" s="15"/>
      <c r="F1032" s="55"/>
      <c r="G1032" s="28"/>
      <c r="H1032" s="6"/>
      <c r="I1032" s="195"/>
      <c r="J1032" s="195"/>
      <c r="K1032" s="196"/>
    </row>
    <row r="1033" spans="2:11" s="161" customFormat="1">
      <c r="B1033" s="6">
        <v>45261</v>
      </c>
      <c r="C1033" s="12" t="s">
        <v>1054</v>
      </c>
      <c r="D1033" s="9" t="s">
        <v>1022</v>
      </c>
      <c r="E1033" s="15" t="s">
        <v>878</v>
      </c>
      <c r="F1033" s="55">
        <v>2611</v>
      </c>
      <c r="G1033" s="28">
        <v>499873.58</v>
      </c>
      <c r="H1033" s="6">
        <v>45261</v>
      </c>
      <c r="I1033" s="195">
        <f>IF(G1033&gt;0,0,"")</f>
        <v>0</v>
      </c>
      <c r="J1033" s="195">
        <f>IF(I1033=0,G1033,"")</f>
        <v>499873.58</v>
      </c>
      <c r="K1033" s="196" t="str">
        <f>IF(J1033&gt;0,"ATRASADO","")</f>
        <v>ATRASADO</v>
      </c>
    </row>
    <row r="1034" spans="2:11" s="114" customFormat="1">
      <c r="B1034" s="6"/>
      <c r="C1034" s="13"/>
      <c r="D1034" s="9"/>
      <c r="E1034" s="15"/>
      <c r="F1034" s="55"/>
      <c r="G1034" s="28"/>
      <c r="H1034" s="6"/>
      <c r="I1034" s="195"/>
      <c r="J1034" s="195"/>
      <c r="K1034" s="196"/>
    </row>
    <row r="1035" spans="2:11" s="65" customFormat="1">
      <c r="B1035" s="6">
        <v>41873</v>
      </c>
      <c r="C1035" s="13">
        <v>10200128</v>
      </c>
      <c r="D1035" s="9" t="s">
        <v>149</v>
      </c>
      <c r="E1035" s="15" t="s">
        <v>150</v>
      </c>
      <c r="F1035" s="55">
        <v>2311</v>
      </c>
      <c r="G1035" s="28">
        <v>34456</v>
      </c>
      <c r="H1035" s="6">
        <v>41873</v>
      </c>
      <c r="I1035" s="195">
        <f>IF(G1035&gt;0,0,"")</f>
        <v>0</v>
      </c>
      <c r="J1035" s="195">
        <f>IF(I1035=0,G1035,"")</f>
        <v>34456</v>
      </c>
      <c r="K1035" s="196" t="str">
        <f>IF(J1035&gt;0,"ATRASADO","")</f>
        <v>ATRASADO</v>
      </c>
    </row>
    <row r="1036" spans="2:11" s="65" customFormat="1">
      <c r="B1036" s="6">
        <v>41648</v>
      </c>
      <c r="C1036" s="13">
        <v>1500000073</v>
      </c>
      <c r="D1036" s="9" t="s">
        <v>149</v>
      </c>
      <c r="E1036" s="15" t="s">
        <v>150</v>
      </c>
      <c r="F1036" s="55">
        <v>2311</v>
      </c>
      <c r="G1036" s="28">
        <v>28556</v>
      </c>
      <c r="H1036" s="6">
        <v>41648</v>
      </c>
      <c r="I1036" s="195">
        <f>IF(G1036&gt;0,0,"")</f>
        <v>0</v>
      </c>
      <c r="J1036" s="195">
        <f>IF(I1036=0,G1036,"")</f>
        <v>28556</v>
      </c>
      <c r="K1036" s="196" t="str">
        <f>IF(J1036&gt;0,"ATRASADO","")</f>
        <v>ATRASADO</v>
      </c>
    </row>
    <row r="1037" spans="2:11" s="151" customFormat="1">
      <c r="B1037" s="6"/>
      <c r="C1037" s="13"/>
      <c r="D1037" s="9"/>
      <c r="E1037" s="15"/>
      <c r="F1037" s="55"/>
      <c r="G1037" s="28"/>
      <c r="H1037" s="6"/>
      <c r="I1037" s="195"/>
      <c r="J1037" s="195"/>
      <c r="K1037" s="196"/>
    </row>
    <row r="1038" spans="2:11" s="151" customFormat="1">
      <c r="B1038" s="6">
        <v>45204</v>
      </c>
      <c r="C1038" s="13" t="s">
        <v>971</v>
      </c>
      <c r="D1038" s="9" t="s">
        <v>925</v>
      </c>
      <c r="E1038" s="15" t="s">
        <v>648</v>
      </c>
      <c r="F1038" s="55">
        <v>2286</v>
      </c>
      <c r="G1038" s="28">
        <v>174144.4</v>
      </c>
      <c r="H1038" s="6">
        <v>45204</v>
      </c>
      <c r="I1038" s="195">
        <f>IF(G1038&gt;0,0,"")</f>
        <v>0</v>
      </c>
      <c r="J1038" s="195">
        <f>IF(I1038=0,G1038,"")</f>
        <v>174144.4</v>
      </c>
      <c r="K1038" s="196" t="str">
        <f>IF(J1038&gt;0,"ATRASADO","")</f>
        <v>ATRASADO</v>
      </c>
    </row>
    <row r="1039" spans="2:11" s="154" customFormat="1">
      <c r="B1039" s="6" t="s">
        <v>1005</v>
      </c>
      <c r="C1039" s="13" t="s">
        <v>969</v>
      </c>
      <c r="D1039" s="9" t="s">
        <v>925</v>
      </c>
      <c r="E1039" s="15" t="s">
        <v>648</v>
      </c>
      <c r="F1039" s="55">
        <v>2286</v>
      </c>
      <c r="G1039" s="28">
        <v>158474</v>
      </c>
      <c r="H1039" s="6" t="s">
        <v>1005</v>
      </c>
      <c r="I1039" s="195">
        <f>IF(G1039&gt;0,0,"")</f>
        <v>0</v>
      </c>
      <c r="J1039" s="195">
        <f>IF(I1039=0,G1039,"")</f>
        <v>158474</v>
      </c>
      <c r="K1039" s="196" t="str">
        <f>IF(J1039&gt;0,"ATRASADO","")</f>
        <v>ATRASADO</v>
      </c>
    </row>
    <row r="1040" spans="2:11" s="102" customFormat="1">
      <c r="B1040" s="6"/>
      <c r="C1040" s="13"/>
      <c r="D1040" s="9"/>
      <c r="E1040" s="15"/>
      <c r="F1040" s="55"/>
      <c r="G1040" s="28"/>
      <c r="H1040" s="6"/>
      <c r="I1040" s="195" t="str">
        <f>IF(G1040&gt;0,0,"")</f>
        <v/>
      </c>
      <c r="J1040" s="195" t="str">
        <f>IF(I1040=0,G1040,"")</f>
        <v/>
      </c>
      <c r="K1040" s="196"/>
    </row>
    <row r="1041" spans="2:11" s="65" customFormat="1">
      <c r="B1041" s="6">
        <v>42257</v>
      </c>
      <c r="C1041" s="13">
        <v>1500002773</v>
      </c>
      <c r="D1041" s="9" t="s">
        <v>147</v>
      </c>
      <c r="E1041" s="15" t="s">
        <v>148</v>
      </c>
      <c r="F1041" s="55">
        <v>2272</v>
      </c>
      <c r="G1041" s="28">
        <v>15400</v>
      </c>
      <c r="H1041" s="6">
        <v>42257</v>
      </c>
      <c r="I1041" s="195">
        <f>IF(G1041&gt;0,0,"")</f>
        <v>0</v>
      </c>
      <c r="J1041" s="195">
        <f>IF(I1041=0,G1041,"")</f>
        <v>15400</v>
      </c>
      <c r="K1041" s="196" t="str">
        <f>IF(J1041&gt;0,"ATRASADO","")</f>
        <v>ATRASADO</v>
      </c>
    </row>
    <row r="1042" spans="2:11" s="147" customFormat="1">
      <c r="B1042" s="6"/>
      <c r="C1042" s="13"/>
      <c r="D1042" s="9"/>
      <c r="E1042" s="15"/>
      <c r="F1042" s="55"/>
      <c r="G1042" s="28"/>
      <c r="H1042" s="6"/>
      <c r="I1042" s="195"/>
      <c r="J1042" s="195"/>
      <c r="K1042" s="196"/>
    </row>
    <row r="1043" spans="2:11" s="147" customFormat="1">
      <c r="B1043" s="6">
        <v>45170</v>
      </c>
      <c r="C1043" s="13" t="s">
        <v>948</v>
      </c>
      <c r="D1043" s="9" t="s">
        <v>869</v>
      </c>
      <c r="E1043" s="15" t="s">
        <v>536</v>
      </c>
      <c r="F1043" s="55">
        <v>2311</v>
      </c>
      <c r="G1043" s="28">
        <v>879425</v>
      </c>
      <c r="H1043" s="6">
        <v>45170</v>
      </c>
      <c r="I1043" s="195">
        <f>IF(G1043&gt;0,0,"")</f>
        <v>0</v>
      </c>
      <c r="J1043" s="195">
        <f>IF(I1043=0,G1043,"")</f>
        <v>879425</v>
      </c>
      <c r="K1043" s="196" t="str">
        <f>IF(J1043&gt;0,"ATRASADO","")</f>
        <v>ATRASADO</v>
      </c>
    </row>
    <row r="1044" spans="2:11" s="147" customFormat="1">
      <c r="B1044" s="6">
        <v>45170</v>
      </c>
      <c r="C1044" s="13" t="s">
        <v>931</v>
      </c>
      <c r="D1044" s="9" t="s">
        <v>869</v>
      </c>
      <c r="E1044" s="15" t="s">
        <v>536</v>
      </c>
      <c r="F1044" s="55">
        <v>2311</v>
      </c>
      <c r="G1044" s="28">
        <v>1864381</v>
      </c>
      <c r="H1044" s="6">
        <v>45170</v>
      </c>
      <c r="I1044" s="195">
        <f>IF(G1044&gt;0,0,"")</f>
        <v>0</v>
      </c>
      <c r="J1044" s="195">
        <f>IF(I1044=0,G1044,"")</f>
        <v>1864381</v>
      </c>
      <c r="K1044" s="196" t="str">
        <f>IF(J1044&gt;0,"ATRASADO","")</f>
        <v>ATRASADO</v>
      </c>
    </row>
    <row r="1045" spans="2:11" s="118" customFormat="1">
      <c r="B1045" s="6"/>
      <c r="C1045" s="13"/>
      <c r="D1045" s="9"/>
      <c r="E1045" s="15"/>
      <c r="F1045" s="55"/>
      <c r="G1045" s="28"/>
      <c r="H1045" s="6"/>
      <c r="I1045" s="195"/>
      <c r="J1045" s="195"/>
      <c r="K1045" s="196"/>
    </row>
    <row r="1046" spans="2:11" s="188" customFormat="1">
      <c r="B1046" s="6">
        <v>45237</v>
      </c>
      <c r="C1046" s="13" t="s">
        <v>977</v>
      </c>
      <c r="D1046" s="9" t="s">
        <v>765</v>
      </c>
      <c r="E1046" s="15" t="s">
        <v>1120</v>
      </c>
      <c r="F1046" s="55">
        <v>2611</v>
      </c>
      <c r="G1046" s="28">
        <v>546930</v>
      </c>
      <c r="H1046" s="6">
        <v>45237</v>
      </c>
      <c r="I1046" s="195">
        <f>IF(G1046&gt;0,0,"")</f>
        <v>0</v>
      </c>
      <c r="J1046" s="195">
        <f>IF(I1046=0,G1046,"")</f>
        <v>546930</v>
      </c>
      <c r="K1046" s="196" t="str">
        <f>IF(J1046&gt;0,"ATRASADO","")</f>
        <v>ATRASADO</v>
      </c>
    </row>
    <row r="1047" spans="2:11" s="172" customFormat="1">
      <c r="B1047" s="6">
        <v>45383</v>
      </c>
      <c r="C1047" s="13" t="s">
        <v>801</v>
      </c>
      <c r="D1047" s="9" t="s">
        <v>765</v>
      </c>
      <c r="E1047" s="15" t="s">
        <v>1120</v>
      </c>
      <c r="F1047" s="55">
        <v>2611</v>
      </c>
      <c r="G1047" s="28">
        <v>1420956</v>
      </c>
      <c r="H1047" s="6">
        <v>45383</v>
      </c>
      <c r="I1047" s="195">
        <f>IF(G1047&gt;0,0,"")</f>
        <v>0</v>
      </c>
      <c r="J1047" s="195">
        <f>IF(I1047=0,G1047,"")</f>
        <v>1420956</v>
      </c>
      <c r="K1047" s="196" t="str">
        <f>IF(J1047&gt;0,"ATRASADO","")</f>
        <v>ATRASADO</v>
      </c>
    </row>
    <row r="1048" spans="2:11" s="175" customFormat="1">
      <c r="B1048" s="6">
        <v>45413</v>
      </c>
      <c r="C1048" s="13" t="s">
        <v>1295</v>
      </c>
      <c r="D1048" s="9" t="s">
        <v>765</v>
      </c>
      <c r="E1048" s="15" t="s">
        <v>770</v>
      </c>
      <c r="F1048" s="55">
        <v>2253</v>
      </c>
      <c r="G1048" s="28">
        <v>258388.14</v>
      </c>
      <c r="H1048" s="6">
        <v>45413</v>
      </c>
      <c r="I1048" s="195">
        <f>IF(G1048&gt;0,0,"")</f>
        <v>0</v>
      </c>
      <c r="J1048" s="195">
        <f>IF(I1048=0,G1048,"")</f>
        <v>258388.14</v>
      </c>
      <c r="K1048" s="196" t="str">
        <f>IF(J1048&gt;0,"ATRASADO","")</f>
        <v>ATRASADO</v>
      </c>
    </row>
    <row r="1049" spans="2:11" s="165" customFormat="1">
      <c r="B1049" s="6"/>
      <c r="C1049" s="13"/>
      <c r="D1049" s="9"/>
      <c r="E1049" s="15"/>
      <c r="F1049" s="55"/>
      <c r="G1049" s="28"/>
      <c r="H1049" s="6"/>
      <c r="I1049" s="195"/>
      <c r="J1049" s="195"/>
      <c r="K1049" s="196"/>
    </row>
    <row r="1050" spans="2:11" s="165" customFormat="1">
      <c r="B1050" s="6">
        <v>45292</v>
      </c>
      <c r="C1050" s="13" t="s">
        <v>1119</v>
      </c>
      <c r="D1050" s="9" t="s">
        <v>1118</v>
      </c>
      <c r="E1050" s="15" t="s">
        <v>1120</v>
      </c>
      <c r="F1050" s="55">
        <v>2611</v>
      </c>
      <c r="G1050" s="28">
        <v>197591</v>
      </c>
      <c r="H1050" s="6">
        <v>45292</v>
      </c>
      <c r="I1050" s="195">
        <f>IF(G1050&gt;0,0,"")</f>
        <v>0</v>
      </c>
      <c r="J1050" s="195">
        <f>IF(I1050=0,G1050,"")</f>
        <v>197591</v>
      </c>
      <c r="K1050" s="196" t="str">
        <f>IF(J1050&gt;0,"ATRASADO","")</f>
        <v>ATRASADO</v>
      </c>
    </row>
    <row r="1051" spans="2:11" s="175" customFormat="1">
      <c r="B1051" s="6"/>
      <c r="C1051" s="13"/>
      <c r="D1051" s="9"/>
      <c r="E1051" s="15"/>
      <c r="F1051" s="55"/>
      <c r="G1051" s="28"/>
      <c r="H1051" s="6"/>
      <c r="I1051" s="195"/>
      <c r="J1051" s="195"/>
      <c r="K1051" s="196"/>
    </row>
    <row r="1052" spans="2:11" s="175" customFormat="1">
      <c r="B1052" s="6">
        <v>45415</v>
      </c>
      <c r="C1052" s="13" t="s">
        <v>1389</v>
      </c>
      <c r="D1052" s="9" t="s">
        <v>1346</v>
      </c>
      <c r="E1052" s="15" t="s">
        <v>158</v>
      </c>
      <c r="F1052" s="55">
        <v>2371</v>
      </c>
      <c r="G1052" s="28">
        <v>1000000</v>
      </c>
      <c r="H1052" s="6" t="s">
        <v>1390</v>
      </c>
      <c r="I1052" s="195">
        <f>IF(G1052&gt;0,0,"")</f>
        <v>0</v>
      </c>
      <c r="J1052" s="195">
        <f>IF(I1052=0,G1052,"")</f>
        <v>1000000</v>
      </c>
      <c r="K1052" s="196" t="str">
        <f>IF(J1052&gt;0,"ATRASADO","")</f>
        <v>ATRASADO</v>
      </c>
    </row>
    <row r="1053" spans="2:11" s="179" customFormat="1">
      <c r="B1053" s="6" t="s">
        <v>1238</v>
      </c>
      <c r="C1053" s="13" t="s">
        <v>1508</v>
      </c>
      <c r="D1053" s="9" t="s">
        <v>1346</v>
      </c>
      <c r="E1053" s="15" t="s">
        <v>158</v>
      </c>
      <c r="F1053" s="55">
        <v>2371</v>
      </c>
      <c r="G1053" s="28">
        <v>1000000</v>
      </c>
      <c r="H1053" s="6" t="s">
        <v>1238</v>
      </c>
      <c r="I1053" s="195">
        <f>IF(G1053&gt;0,0,"")</f>
        <v>0</v>
      </c>
      <c r="J1053" s="195">
        <f>IF(I1053=0,G1053,"")</f>
        <v>1000000</v>
      </c>
      <c r="K1053" s="196" t="str">
        <f>IF(J1053&gt;0,"ATRASADO","")</f>
        <v>ATRASADO</v>
      </c>
    </row>
    <row r="1054" spans="2:11" s="179" customFormat="1">
      <c r="B1054" s="6"/>
      <c r="C1054" s="13"/>
      <c r="D1054" s="9"/>
      <c r="E1054" s="15"/>
      <c r="F1054" s="55"/>
      <c r="G1054" s="28"/>
      <c r="H1054" s="6"/>
      <c r="I1054" s="195"/>
      <c r="J1054" s="195"/>
      <c r="K1054" s="196"/>
    </row>
    <row r="1055" spans="2:11" s="179" customFormat="1">
      <c r="B1055" s="6">
        <v>45474</v>
      </c>
      <c r="C1055" s="13" t="s">
        <v>1310</v>
      </c>
      <c r="D1055" s="9" t="s">
        <v>1471</v>
      </c>
      <c r="E1055" s="15" t="s">
        <v>102</v>
      </c>
      <c r="F1055" s="55">
        <v>2221</v>
      </c>
      <c r="G1055" s="28">
        <v>29500</v>
      </c>
      <c r="H1055" s="6">
        <v>45474</v>
      </c>
      <c r="I1055" s="195">
        <f>IF(G1055&gt;0,0,"")</f>
        <v>0</v>
      </c>
      <c r="J1055" s="195">
        <f>IF(I1055=0,G1055,"")</f>
        <v>29500</v>
      </c>
      <c r="K1055" s="196" t="str">
        <f>IF(J1055&gt;0,"ATRASADO","")</f>
        <v>ATRASADO</v>
      </c>
    </row>
    <row r="1056" spans="2:11" s="179" customFormat="1">
      <c r="B1056" s="6">
        <v>45474</v>
      </c>
      <c r="C1056" s="13" t="s">
        <v>1311</v>
      </c>
      <c r="D1056" s="9" t="s">
        <v>1471</v>
      </c>
      <c r="E1056" s="15" t="s">
        <v>102</v>
      </c>
      <c r="F1056" s="55">
        <v>2221</v>
      </c>
      <c r="G1056" s="28">
        <v>29500</v>
      </c>
      <c r="H1056" s="6">
        <v>45474</v>
      </c>
      <c r="I1056" s="195">
        <f>IF(G1056&gt;0,0,"")</f>
        <v>0</v>
      </c>
      <c r="J1056" s="195">
        <f>IF(I1056=0,G1056,"")</f>
        <v>29500</v>
      </c>
      <c r="K1056" s="196" t="str">
        <f>IF(J1056&gt;0,"ATRASADO","")</f>
        <v>ATRASADO</v>
      </c>
    </row>
    <row r="1057" spans="2:11" s="179" customFormat="1">
      <c r="B1057" s="6">
        <v>45474</v>
      </c>
      <c r="C1057" s="13" t="s">
        <v>1509</v>
      </c>
      <c r="D1057" s="9" t="s">
        <v>1471</v>
      </c>
      <c r="E1057" s="15" t="s">
        <v>102</v>
      </c>
      <c r="F1057" s="55">
        <v>2221</v>
      </c>
      <c r="G1057" s="28">
        <v>29500</v>
      </c>
      <c r="H1057" s="6">
        <v>45474</v>
      </c>
      <c r="I1057" s="195">
        <f>IF(G1057&gt;0,0,"")</f>
        <v>0</v>
      </c>
      <c r="J1057" s="195">
        <f>IF(I1057=0,G1057,"")</f>
        <v>29500</v>
      </c>
      <c r="K1057" s="196" t="str">
        <f>IF(J1057&gt;0,"ATRASADO","")</f>
        <v>ATRASADO</v>
      </c>
    </row>
    <row r="1058" spans="2:11" s="188" customFormat="1">
      <c r="B1058" s="6">
        <v>45505</v>
      </c>
      <c r="C1058" s="13" t="s">
        <v>1631</v>
      </c>
      <c r="D1058" s="9" t="s">
        <v>1471</v>
      </c>
      <c r="E1058" s="15" t="s">
        <v>102</v>
      </c>
      <c r="F1058" s="55">
        <v>2221</v>
      </c>
      <c r="G1058" s="28">
        <v>29500</v>
      </c>
      <c r="H1058" s="6">
        <v>45505</v>
      </c>
      <c r="I1058" s="195">
        <f>IF(G1058&gt;0,0,"")</f>
        <v>0</v>
      </c>
      <c r="J1058" s="195">
        <f>IF(I1058=0,G1058,"")</f>
        <v>29500</v>
      </c>
      <c r="K1058" s="196" t="str">
        <f>IF(J1058&gt;0,"ATRASADO","")</f>
        <v>ATRASADO</v>
      </c>
    </row>
    <row r="1059" spans="2:11" s="188" customFormat="1">
      <c r="B1059" s="6">
        <v>45505</v>
      </c>
      <c r="C1059" s="13" t="s">
        <v>1773</v>
      </c>
      <c r="D1059" s="9" t="s">
        <v>1471</v>
      </c>
      <c r="E1059" s="15" t="s">
        <v>102</v>
      </c>
      <c r="F1059" s="55">
        <v>2221</v>
      </c>
      <c r="G1059" s="28">
        <v>29500</v>
      </c>
      <c r="H1059" s="6">
        <v>45505</v>
      </c>
      <c r="I1059" s="195">
        <f>IF(G1059&gt;0,0,"")</f>
        <v>0</v>
      </c>
      <c r="J1059" s="195">
        <f>IF(I1059=0,G1059,"")</f>
        <v>29500</v>
      </c>
      <c r="K1059" s="196" t="str">
        <f>IF(J1059&gt;0,"ATRASADO","")</f>
        <v>ATRASADO</v>
      </c>
    </row>
    <row r="1060" spans="2:11" s="131" customFormat="1">
      <c r="B1060" s="6"/>
      <c r="C1060" s="13"/>
      <c r="D1060" s="9"/>
      <c r="E1060" s="15"/>
      <c r="F1060" s="55"/>
      <c r="G1060" s="28"/>
      <c r="H1060" s="6"/>
      <c r="I1060" s="195"/>
      <c r="J1060" s="195"/>
      <c r="K1060" s="196"/>
    </row>
    <row r="1061" spans="2:11" s="154" customFormat="1">
      <c r="B1061" s="6">
        <v>45200</v>
      </c>
      <c r="C1061" s="13" t="s">
        <v>922</v>
      </c>
      <c r="D1061" s="9" t="s">
        <v>775</v>
      </c>
      <c r="E1061" s="15" t="s">
        <v>24</v>
      </c>
      <c r="F1061" s="55">
        <v>2242</v>
      </c>
      <c r="G1061" s="28">
        <v>68040</v>
      </c>
      <c r="H1061" s="6">
        <v>45200</v>
      </c>
      <c r="I1061" s="195">
        <f t="shared" ref="I1061:I1067" si="117">IF(G1061&gt;0,0,"")</f>
        <v>0</v>
      </c>
      <c r="J1061" s="195">
        <f t="shared" ref="J1061:J1067" si="118">IF(I1061=0,G1061,"")</f>
        <v>68040</v>
      </c>
      <c r="K1061" s="196" t="str">
        <f>IF(J1061&gt;0,"ATRASADO","")</f>
        <v>ATRASADO</v>
      </c>
    </row>
    <row r="1062" spans="2:11" s="165" customFormat="1">
      <c r="B1062" s="6">
        <v>45296</v>
      </c>
      <c r="C1062" s="13" t="s">
        <v>973</v>
      </c>
      <c r="D1062" s="9" t="s">
        <v>775</v>
      </c>
      <c r="E1062" s="15" t="s">
        <v>120</v>
      </c>
      <c r="F1062" s="55">
        <v>2355</v>
      </c>
      <c r="G1062" s="28">
        <v>157176</v>
      </c>
      <c r="H1062" s="6">
        <v>45296</v>
      </c>
      <c r="I1062" s="195">
        <f t="shared" si="117"/>
        <v>0</v>
      </c>
      <c r="J1062" s="195">
        <f t="shared" si="118"/>
        <v>157176</v>
      </c>
      <c r="K1062" s="196" t="str">
        <f>IF(J1062&gt;0,"ATRASADO","")</f>
        <v>ATRASADO</v>
      </c>
    </row>
    <row r="1063" spans="2:11" s="169" customFormat="1">
      <c r="B1063" s="6" t="s">
        <v>1160</v>
      </c>
      <c r="C1063" s="13" t="s">
        <v>1232</v>
      </c>
      <c r="D1063" s="9" t="s">
        <v>775</v>
      </c>
      <c r="E1063" s="15" t="s">
        <v>536</v>
      </c>
      <c r="F1063" s="55">
        <v>2311</v>
      </c>
      <c r="G1063" s="28">
        <v>1784750</v>
      </c>
      <c r="H1063" s="6" t="s">
        <v>1225</v>
      </c>
      <c r="I1063" s="195">
        <f t="shared" si="117"/>
        <v>0</v>
      </c>
      <c r="J1063" s="195">
        <f t="shared" si="118"/>
        <v>1784750</v>
      </c>
      <c r="K1063" s="196" t="s">
        <v>746</v>
      </c>
    </row>
    <row r="1064" spans="2:11" s="149" customFormat="1">
      <c r="B1064" s="6"/>
      <c r="C1064" s="13"/>
      <c r="D1064" s="9"/>
      <c r="E1064" s="15"/>
      <c r="F1064" s="55"/>
      <c r="G1064" s="28"/>
      <c r="H1064" s="6"/>
      <c r="I1064" s="195" t="str">
        <f t="shared" si="117"/>
        <v/>
      </c>
      <c r="J1064" s="195" t="str">
        <f t="shared" si="118"/>
        <v/>
      </c>
      <c r="K1064" s="196"/>
    </row>
    <row r="1065" spans="2:11" s="151" customFormat="1">
      <c r="B1065" s="6">
        <v>45231</v>
      </c>
      <c r="C1065" s="13" t="s">
        <v>1006</v>
      </c>
      <c r="D1065" s="9" t="s">
        <v>893</v>
      </c>
      <c r="E1065" s="15" t="s">
        <v>903</v>
      </c>
      <c r="F1065" s="55">
        <v>2611</v>
      </c>
      <c r="G1065" s="28">
        <v>1495325.5</v>
      </c>
      <c r="H1065" s="6">
        <v>45231</v>
      </c>
      <c r="I1065" s="195">
        <f t="shared" si="117"/>
        <v>0</v>
      </c>
      <c r="J1065" s="195">
        <f t="shared" si="118"/>
        <v>1495325.5</v>
      </c>
      <c r="K1065" s="196" t="str">
        <f>IF(J1065&gt;0,"ATRASADO","")</f>
        <v>ATRASADO</v>
      </c>
    </row>
    <row r="1066" spans="2:11" s="165" customFormat="1">
      <c r="B1066" s="6">
        <v>45292</v>
      </c>
      <c r="C1066" s="13" t="s">
        <v>833</v>
      </c>
      <c r="D1066" s="9" t="s">
        <v>893</v>
      </c>
      <c r="E1066" s="15" t="s">
        <v>1121</v>
      </c>
      <c r="F1066" s="55">
        <v>2611</v>
      </c>
      <c r="G1066" s="28">
        <v>1569400</v>
      </c>
      <c r="H1066" s="6">
        <v>45292</v>
      </c>
      <c r="I1066" s="195">
        <f t="shared" si="117"/>
        <v>0</v>
      </c>
      <c r="J1066" s="195">
        <f t="shared" si="118"/>
        <v>1569400</v>
      </c>
      <c r="K1066" s="196" t="str">
        <f>IF(J1066&gt;0,"ATRASADO","")</f>
        <v>ATRASADO</v>
      </c>
    </row>
    <row r="1067" spans="2:11" s="169" customFormat="1">
      <c r="B1067" s="6">
        <v>45352</v>
      </c>
      <c r="C1067" s="13" t="s">
        <v>832</v>
      </c>
      <c r="D1067" s="9" t="s">
        <v>893</v>
      </c>
      <c r="E1067" s="15" t="s">
        <v>536</v>
      </c>
      <c r="F1067" s="55">
        <v>2311</v>
      </c>
      <c r="G1067" s="28">
        <v>3333330</v>
      </c>
      <c r="H1067" s="6">
        <v>45352</v>
      </c>
      <c r="I1067" s="195">
        <f t="shared" si="117"/>
        <v>0</v>
      </c>
      <c r="J1067" s="195">
        <f t="shared" si="118"/>
        <v>3333330</v>
      </c>
      <c r="K1067" s="196" t="str">
        <f>IF(J1067&gt;0,"ATRASADO","")</f>
        <v>ATRASADO</v>
      </c>
    </row>
    <row r="1068" spans="2:11" s="110" customFormat="1">
      <c r="B1068" s="6" t="s">
        <v>1169</v>
      </c>
      <c r="C1068" s="13"/>
      <c r="D1068" s="9"/>
      <c r="E1068" s="15"/>
      <c r="F1068" s="55"/>
      <c r="G1068" s="204"/>
      <c r="H1068" s="6"/>
      <c r="I1068" s="195"/>
      <c r="J1068" s="195"/>
      <c r="K1068" s="196"/>
    </row>
    <row r="1069" spans="2:11" s="81" customFormat="1">
      <c r="B1069" s="6">
        <v>43696</v>
      </c>
      <c r="C1069" s="13" t="s">
        <v>587</v>
      </c>
      <c r="D1069" s="9" t="s">
        <v>668</v>
      </c>
      <c r="E1069" s="15" t="s">
        <v>648</v>
      </c>
      <c r="F1069" s="55">
        <v>2286</v>
      </c>
      <c r="G1069" s="204">
        <v>69856</v>
      </c>
      <c r="H1069" s="6">
        <v>43696</v>
      </c>
      <c r="I1069" s="195">
        <f>IF(G1069&gt;0,0,"")</f>
        <v>0</v>
      </c>
      <c r="J1069" s="195">
        <f>IF(I1069=0,G1069,"")</f>
        <v>69856</v>
      </c>
      <c r="K1069" s="196" t="str">
        <f>IF(J1069&gt;0,"ATRASADO","")</f>
        <v>ATRASADO</v>
      </c>
    </row>
    <row r="1070" spans="2:11" s="89" customFormat="1">
      <c r="B1070" s="6"/>
      <c r="C1070" s="13"/>
      <c r="D1070" s="9"/>
      <c r="E1070" s="15"/>
      <c r="F1070" s="55"/>
      <c r="G1070" s="204"/>
      <c r="H1070" s="6"/>
      <c r="I1070" s="195" t="str">
        <f>IF(G1070&gt;0,0,"")</f>
        <v/>
      </c>
      <c r="J1070" s="195" t="str">
        <f>IF(I1070=0,G1070,"")</f>
        <v/>
      </c>
      <c r="K1070" s="196"/>
    </row>
    <row r="1071" spans="2:11" s="101" customFormat="1">
      <c r="B1071" s="6">
        <v>44320</v>
      </c>
      <c r="C1071" s="13" t="s">
        <v>728</v>
      </c>
      <c r="D1071" s="9" t="s">
        <v>727</v>
      </c>
      <c r="E1071" s="15" t="s">
        <v>729</v>
      </c>
      <c r="F1071" s="55">
        <v>2242</v>
      </c>
      <c r="G1071" s="204">
        <v>5921666.1900000004</v>
      </c>
      <c r="H1071" s="6">
        <v>44320</v>
      </c>
      <c r="I1071" s="195">
        <f>IF(G1071&gt;0,0,"")</f>
        <v>0</v>
      </c>
      <c r="J1071" s="195">
        <f>IF(I1071=0,G1071,"")</f>
        <v>5921666.1900000004</v>
      </c>
      <c r="K1071" s="196" t="str">
        <f>IF(J1071&gt;0,"ATRASADO","")</f>
        <v>ATRASADO</v>
      </c>
    </row>
    <row r="1072" spans="2:11" s="175" customFormat="1">
      <c r="B1072" s="6"/>
      <c r="C1072" s="13"/>
      <c r="D1072" s="9"/>
      <c r="E1072" s="15"/>
      <c r="F1072" s="55"/>
      <c r="G1072" s="204"/>
      <c r="H1072" s="6"/>
      <c r="I1072" s="195"/>
      <c r="J1072" s="195"/>
      <c r="K1072" s="196"/>
    </row>
    <row r="1073" spans="2:11" s="175" customFormat="1">
      <c r="B1073" s="6">
        <v>45413</v>
      </c>
      <c r="C1073" s="13" t="s">
        <v>1391</v>
      </c>
      <c r="D1073" s="9" t="s">
        <v>1343</v>
      </c>
      <c r="E1073" s="15" t="s">
        <v>536</v>
      </c>
      <c r="F1073" s="55">
        <v>2311</v>
      </c>
      <c r="G1073" s="204">
        <v>3304000</v>
      </c>
      <c r="H1073" s="6">
        <v>45413</v>
      </c>
      <c r="I1073" s="195">
        <f>IF(G1073&gt;0,0,"")</f>
        <v>0</v>
      </c>
      <c r="J1073" s="195">
        <f>IF(I1073=0,G1073,"")</f>
        <v>3304000</v>
      </c>
      <c r="K1073" s="196" t="s">
        <v>746</v>
      </c>
    </row>
    <row r="1074" spans="2:11" s="172" customFormat="1">
      <c r="B1074" s="6"/>
      <c r="C1074" s="13"/>
      <c r="D1074" s="9"/>
      <c r="E1074" s="15"/>
      <c r="F1074" s="55"/>
      <c r="G1074" s="204"/>
      <c r="H1074" s="6"/>
      <c r="I1074" s="195"/>
      <c r="J1074" s="195"/>
      <c r="K1074" s="196"/>
    </row>
    <row r="1075" spans="2:11" s="172" customFormat="1">
      <c r="B1075" s="6">
        <v>45383</v>
      </c>
      <c r="C1075" s="13" t="s">
        <v>1033</v>
      </c>
      <c r="D1075" s="9" t="s">
        <v>1264</v>
      </c>
      <c r="E1075" s="15" t="s">
        <v>102</v>
      </c>
      <c r="F1075" s="55">
        <v>2221</v>
      </c>
      <c r="G1075" s="204">
        <v>23600</v>
      </c>
      <c r="H1075" s="6">
        <v>45383</v>
      </c>
      <c r="I1075" s="195">
        <f>IF(G1075&gt;0,0,"")</f>
        <v>0</v>
      </c>
      <c r="J1075" s="195">
        <f>IF(I1075=0,G1075,"")</f>
        <v>23600</v>
      </c>
      <c r="K1075" s="196" t="s">
        <v>746</v>
      </c>
    </row>
    <row r="1076" spans="2:11" s="172" customFormat="1">
      <c r="B1076" s="6">
        <v>45383</v>
      </c>
      <c r="C1076" s="13" t="s">
        <v>1292</v>
      </c>
      <c r="D1076" s="9" t="s">
        <v>1264</v>
      </c>
      <c r="E1076" s="15" t="s">
        <v>102</v>
      </c>
      <c r="F1076" s="55">
        <v>2221</v>
      </c>
      <c r="G1076" s="204">
        <v>23600</v>
      </c>
      <c r="H1076" s="6">
        <v>45383</v>
      </c>
      <c r="I1076" s="195">
        <f>IF(G1076&gt;0,0,"")</f>
        <v>0</v>
      </c>
      <c r="J1076" s="195">
        <f>IF(I1076=0,G1076,"")</f>
        <v>23600</v>
      </c>
      <c r="K1076" s="196" t="s">
        <v>746</v>
      </c>
    </row>
    <row r="1077" spans="2:11" s="172" customFormat="1">
      <c r="B1077" s="6">
        <v>45383</v>
      </c>
      <c r="C1077" s="13" t="s">
        <v>801</v>
      </c>
      <c r="D1077" s="9" t="s">
        <v>1264</v>
      </c>
      <c r="E1077" s="15" t="s">
        <v>102</v>
      </c>
      <c r="F1077" s="55">
        <v>2221</v>
      </c>
      <c r="G1077" s="204">
        <v>23600</v>
      </c>
      <c r="H1077" s="6">
        <v>45383</v>
      </c>
      <c r="I1077" s="195">
        <f>IF(G1077&gt;0,0,"")</f>
        <v>0</v>
      </c>
      <c r="J1077" s="195">
        <f>IF(I1077=0,G1077,"")</f>
        <v>23600</v>
      </c>
      <c r="K1077" s="196" t="s">
        <v>746</v>
      </c>
    </row>
    <row r="1078" spans="2:11" s="172" customFormat="1">
      <c r="B1078" s="6">
        <v>45383</v>
      </c>
      <c r="C1078" s="13" t="s">
        <v>1293</v>
      </c>
      <c r="D1078" s="9" t="s">
        <v>1264</v>
      </c>
      <c r="E1078" s="15" t="s">
        <v>102</v>
      </c>
      <c r="F1078" s="55">
        <v>2221</v>
      </c>
      <c r="G1078" s="204">
        <v>23600</v>
      </c>
      <c r="H1078" s="6">
        <v>45383</v>
      </c>
      <c r="I1078" s="195">
        <f>IF(G1078&gt;0,0,"")</f>
        <v>0</v>
      </c>
      <c r="J1078" s="195">
        <f>IF(I1078=0,G1078,"")</f>
        <v>23600</v>
      </c>
      <c r="K1078" s="196" t="s">
        <v>746</v>
      </c>
    </row>
    <row r="1079" spans="2:11" s="172" customFormat="1">
      <c r="B1079" s="6">
        <v>45383</v>
      </c>
      <c r="C1079" s="13" t="s">
        <v>1294</v>
      </c>
      <c r="D1079" s="9" t="s">
        <v>1264</v>
      </c>
      <c r="E1079" s="15" t="s">
        <v>102</v>
      </c>
      <c r="F1079" s="55">
        <v>2221</v>
      </c>
      <c r="G1079" s="204">
        <v>23600</v>
      </c>
      <c r="H1079" s="6">
        <v>45383</v>
      </c>
      <c r="I1079" s="195">
        <f>IF(G1079&gt;0,0,"")</f>
        <v>0</v>
      </c>
      <c r="J1079" s="195">
        <f>IF(I1079=0,G1079,"")</f>
        <v>23600</v>
      </c>
      <c r="K1079" s="196" t="s">
        <v>746</v>
      </c>
    </row>
    <row r="1080" spans="2:11" s="179" customFormat="1">
      <c r="B1080" s="6"/>
      <c r="C1080" s="13"/>
      <c r="D1080" s="9"/>
      <c r="E1080" s="15"/>
      <c r="F1080" s="55"/>
      <c r="G1080" s="204"/>
      <c r="H1080" s="6"/>
      <c r="I1080" s="195"/>
      <c r="J1080" s="195"/>
      <c r="K1080" s="196"/>
    </row>
    <row r="1081" spans="2:11" s="179" customFormat="1">
      <c r="B1081" s="6">
        <v>45474</v>
      </c>
      <c r="C1081" s="13" t="s">
        <v>1498</v>
      </c>
      <c r="D1081" s="9" t="s">
        <v>1473</v>
      </c>
      <c r="E1081" s="15" t="s">
        <v>102</v>
      </c>
      <c r="F1081" s="55">
        <v>2221</v>
      </c>
      <c r="G1081" s="204">
        <v>59000</v>
      </c>
      <c r="H1081" s="6">
        <v>45474</v>
      </c>
      <c r="I1081" s="195">
        <f>IF(G1081&gt;0,0,"")</f>
        <v>0</v>
      </c>
      <c r="J1081" s="195">
        <f>IF(I1081=0,G1081,"")</f>
        <v>59000</v>
      </c>
      <c r="K1081" s="196" t="str">
        <f>IF(J1081&gt;0,"ATRASADO","")</f>
        <v>ATRASADO</v>
      </c>
    </row>
    <row r="1082" spans="2:11" s="179" customFormat="1">
      <c r="B1082" s="6">
        <v>45474</v>
      </c>
      <c r="C1082" s="13" t="s">
        <v>1510</v>
      </c>
      <c r="D1082" s="9" t="s">
        <v>1473</v>
      </c>
      <c r="E1082" s="15" t="s">
        <v>102</v>
      </c>
      <c r="F1082" s="55">
        <v>2221</v>
      </c>
      <c r="G1082" s="204">
        <v>59000</v>
      </c>
      <c r="H1082" s="6">
        <v>45474</v>
      </c>
      <c r="I1082" s="195">
        <f>IF(G1082&gt;0,0,"")</f>
        <v>0</v>
      </c>
      <c r="J1082" s="195">
        <f>IF(I1082=0,G1082,"")</f>
        <v>59000</v>
      </c>
      <c r="K1082" s="196" t="str">
        <f>IF(J1082&gt;0,"ATRASADO","")</f>
        <v>ATRASADO</v>
      </c>
    </row>
    <row r="1083" spans="2:11" s="179" customFormat="1">
      <c r="B1083" s="6">
        <v>45474</v>
      </c>
      <c r="C1083" s="13" t="s">
        <v>1511</v>
      </c>
      <c r="D1083" s="9" t="s">
        <v>1473</v>
      </c>
      <c r="E1083" s="15" t="s">
        <v>102</v>
      </c>
      <c r="F1083" s="55">
        <v>2221</v>
      </c>
      <c r="G1083" s="204">
        <v>59000</v>
      </c>
      <c r="H1083" s="6">
        <v>45474</v>
      </c>
      <c r="I1083" s="195">
        <f>IF(G1083&gt;0,0,"")</f>
        <v>0</v>
      </c>
      <c r="J1083" s="195">
        <f>IF(I1083=0,G1083,"")</f>
        <v>59000</v>
      </c>
      <c r="K1083" s="196" t="str">
        <f>IF(J1083&gt;0,"ATRASADO","")</f>
        <v>ATRASADO</v>
      </c>
    </row>
    <row r="1084" spans="2:11" s="188" customFormat="1">
      <c r="B1084" s="6">
        <v>45474</v>
      </c>
      <c r="C1084" s="13" t="s">
        <v>1512</v>
      </c>
      <c r="D1084" s="9" t="s">
        <v>1473</v>
      </c>
      <c r="E1084" s="15" t="s">
        <v>102</v>
      </c>
      <c r="F1084" s="55">
        <v>2221</v>
      </c>
      <c r="G1084" s="204">
        <v>59000</v>
      </c>
      <c r="H1084" s="6">
        <v>45474</v>
      </c>
      <c r="I1084" s="195">
        <f>IF(G1084&gt;0,0,"")</f>
        <v>0</v>
      </c>
      <c r="J1084" s="195">
        <f>IF(I1084=0,G1084,"")</f>
        <v>59000</v>
      </c>
      <c r="K1084" s="196" t="str">
        <f>IF(J1084&gt;0,"ATRASADO","")</f>
        <v>ATRASADO</v>
      </c>
    </row>
    <row r="1085" spans="2:11" s="179" customFormat="1">
      <c r="B1085" s="6">
        <v>45505</v>
      </c>
      <c r="C1085" s="13" t="s">
        <v>1775</v>
      </c>
      <c r="D1085" s="9" t="s">
        <v>1473</v>
      </c>
      <c r="E1085" s="15" t="s">
        <v>102</v>
      </c>
      <c r="F1085" s="55">
        <v>2221</v>
      </c>
      <c r="G1085" s="204">
        <v>59000</v>
      </c>
      <c r="H1085" s="6">
        <v>45474</v>
      </c>
      <c r="I1085" s="195">
        <f>IF(G1085&gt;0,0,"")</f>
        <v>0</v>
      </c>
      <c r="J1085" s="195">
        <f>IF(I1085=0,G1085,"")</f>
        <v>59000</v>
      </c>
      <c r="K1085" s="196" t="str">
        <f>IF(J1085&gt;0,"ATRASADO","")</f>
        <v>ATRASADO</v>
      </c>
    </row>
    <row r="1086" spans="2:11" s="175" customFormat="1">
      <c r="B1086" s="6"/>
      <c r="C1086" s="13"/>
      <c r="D1086" s="9"/>
      <c r="E1086" s="15"/>
      <c r="F1086" s="55"/>
      <c r="G1086" s="204"/>
      <c r="H1086" s="6"/>
      <c r="I1086" s="195"/>
      <c r="J1086" s="195"/>
      <c r="K1086" s="196"/>
    </row>
    <row r="1087" spans="2:11" s="175" customFormat="1">
      <c r="B1087" s="6">
        <v>45383</v>
      </c>
      <c r="C1087" s="13" t="s">
        <v>1333</v>
      </c>
      <c r="D1087" s="9" t="s">
        <v>1318</v>
      </c>
      <c r="E1087" s="15" t="s">
        <v>536</v>
      </c>
      <c r="F1087" s="55">
        <v>2311</v>
      </c>
      <c r="G1087" s="204">
        <v>2240000</v>
      </c>
      <c r="H1087" s="6">
        <v>45383</v>
      </c>
      <c r="I1087" s="195">
        <f t="shared" ref="I1087:I1127" si="119">IF(G1087&gt;0,0,"")</f>
        <v>0</v>
      </c>
      <c r="J1087" s="195">
        <f t="shared" ref="J1087:J1127" si="120">IF(I1087=0,G1087,"")</f>
        <v>2240000</v>
      </c>
      <c r="K1087" s="196" t="s">
        <v>746</v>
      </c>
    </row>
    <row r="1088" spans="2:11" s="106" customFormat="1">
      <c r="B1088" s="6"/>
      <c r="C1088" s="13"/>
      <c r="D1088" s="9"/>
      <c r="E1088" s="15"/>
      <c r="F1088" s="55"/>
      <c r="G1088" s="204"/>
      <c r="H1088" s="6"/>
      <c r="I1088" s="195" t="str">
        <f t="shared" si="119"/>
        <v/>
      </c>
      <c r="J1088" s="195" t="str">
        <f t="shared" si="120"/>
        <v/>
      </c>
      <c r="K1088" s="196"/>
    </row>
    <row r="1089" spans="2:11" s="77" customFormat="1">
      <c r="B1089" s="6">
        <v>41900</v>
      </c>
      <c r="C1089" s="13" t="s">
        <v>528</v>
      </c>
      <c r="D1089" s="9" t="s">
        <v>529</v>
      </c>
      <c r="E1089" s="15" t="s">
        <v>131</v>
      </c>
      <c r="F1089" s="55">
        <v>2287</v>
      </c>
      <c r="G1089" s="28">
        <v>23600</v>
      </c>
      <c r="H1089" s="32">
        <v>41900</v>
      </c>
      <c r="I1089" s="195">
        <f t="shared" si="119"/>
        <v>0</v>
      </c>
      <c r="J1089" s="195">
        <f t="shared" si="120"/>
        <v>23600</v>
      </c>
      <c r="K1089" s="196" t="str">
        <f>IF(J1089&gt;0,"ATRASADO","")</f>
        <v>ATRASADO</v>
      </c>
    </row>
    <row r="1090" spans="2:11" s="77" customFormat="1">
      <c r="B1090" s="6"/>
      <c r="C1090" s="13"/>
      <c r="D1090" s="9"/>
      <c r="E1090" s="15"/>
      <c r="F1090" s="55"/>
      <c r="G1090" s="204"/>
      <c r="H1090" s="6"/>
      <c r="I1090" s="195" t="str">
        <f t="shared" si="119"/>
        <v/>
      </c>
      <c r="J1090" s="195" t="str">
        <f t="shared" si="120"/>
        <v/>
      </c>
      <c r="K1090" s="196"/>
    </row>
    <row r="1091" spans="2:11" s="69" customFormat="1">
      <c r="B1091" s="7">
        <v>41792</v>
      </c>
      <c r="C1091" s="17" t="s">
        <v>22</v>
      </c>
      <c r="D1091" s="9" t="s">
        <v>23</v>
      </c>
      <c r="E1091" s="15" t="s">
        <v>24</v>
      </c>
      <c r="F1091" s="55">
        <v>2242</v>
      </c>
      <c r="G1091" s="28">
        <v>220000</v>
      </c>
      <c r="H1091" s="7">
        <v>41792</v>
      </c>
      <c r="I1091" s="195">
        <f t="shared" si="119"/>
        <v>0</v>
      </c>
      <c r="J1091" s="195">
        <f t="shared" si="120"/>
        <v>220000</v>
      </c>
      <c r="K1091" s="196" t="str">
        <f t="shared" ref="K1091:K1106" si="121">IF(J1091&gt;0,"ATRASADO","")</f>
        <v>ATRASADO</v>
      </c>
    </row>
    <row r="1092" spans="2:11" s="69" customFormat="1">
      <c r="B1092" s="7">
        <v>41821</v>
      </c>
      <c r="C1092" s="17" t="s">
        <v>25</v>
      </c>
      <c r="D1092" s="9" t="s">
        <v>23</v>
      </c>
      <c r="E1092" s="15" t="s">
        <v>24</v>
      </c>
      <c r="F1092" s="55">
        <v>2242</v>
      </c>
      <c r="G1092" s="28">
        <v>220000</v>
      </c>
      <c r="H1092" s="7">
        <v>41821</v>
      </c>
      <c r="I1092" s="195">
        <f t="shared" si="119"/>
        <v>0</v>
      </c>
      <c r="J1092" s="195">
        <f t="shared" si="120"/>
        <v>220000</v>
      </c>
      <c r="K1092" s="196" t="str">
        <f t="shared" si="121"/>
        <v>ATRASADO</v>
      </c>
    </row>
    <row r="1093" spans="2:11" s="69" customFormat="1">
      <c r="B1093" s="7">
        <v>41821</v>
      </c>
      <c r="C1093" s="17" t="s">
        <v>26</v>
      </c>
      <c r="D1093" s="9" t="s">
        <v>23</v>
      </c>
      <c r="E1093" s="15" t="s">
        <v>24</v>
      </c>
      <c r="F1093" s="55">
        <v>2242</v>
      </c>
      <c r="G1093" s="28">
        <v>220000</v>
      </c>
      <c r="H1093" s="7">
        <v>41821</v>
      </c>
      <c r="I1093" s="195">
        <f t="shared" si="119"/>
        <v>0</v>
      </c>
      <c r="J1093" s="195">
        <f t="shared" si="120"/>
        <v>220000</v>
      </c>
      <c r="K1093" s="196" t="str">
        <f t="shared" si="121"/>
        <v>ATRASADO</v>
      </c>
    </row>
    <row r="1094" spans="2:11" s="70" customFormat="1">
      <c r="B1094" s="7">
        <v>42217</v>
      </c>
      <c r="C1094" s="17">
        <v>1502438714</v>
      </c>
      <c r="D1094" s="9" t="s">
        <v>23</v>
      </c>
      <c r="E1094" s="15" t="s">
        <v>24</v>
      </c>
      <c r="F1094" s="55">
        <v>2242</v>
      </c>
      <c r="G1094" s="28">
        <v>266000</v>
      </c>
      <c r="H1094" s="7">
        <v>42217</v>
      </c>
      <c r="I1094" s="195">
        <f t="shared" si="119"/>
        <v>0</v>
      </c>
      <c r="J1094" s="195">
        <f t="shared" si="120"/>
        <v>266000</v>
      </c>
      <c r="K1094" s="196" t="str">
        <f t="shared" si="121"/>
        <v>ATRASADO</v>
      </c>
    </row>
    <row r="1095" spans="2:11" s="70" customFormat="1">
      <c r="B1095" s="7">
        <v>42217</v>
      </c>
      <c r="C1095" s="17">
        <v>1502438715</v>
      </c>
      <c r="D1095" s="9" t="s">
        <v>23</v>
      </c>
      <c r="E1095" s="15" t="s">
        <v>24</v>
      </c>
      <c r="F1095" s="55">
        <v>2242</v>
      </c>
      <c r="G1095" s="28">
        <v>266000</v>
      </c>
      <c r="H1095" s="7">
        <v>42217</v>
      </c>
      <c r="I1095" s="195">
        <f t="shared" si="119"/>
        <v>0</v>
      </c>
      <c r="J1095" s="195">
        <f t="shared" si="120"/>
        <v>266000</v>
      </c>
      <c r="K1095" s="196" t="str">
        <f t="shared" si="121"/>
        <v>ATRASADO</v>
      </c>
    </row>
    <row r="1096" spans="2:11" s="70" customFormat="1">
      <c r="B1096" s="7">
        <v>42170</v>
      </c>
      <c r="C1096" s="17">
        <v>1502438716</v>
      </c>
      <c r="D1096" s="9" t="s">
        <v>23</v>
      </c>
      <c r="E1096" s="15" t="s">
        <v>24</v>
      </c>
      <c r="F1096" s="55">
        <v>2242</v>
      </c>
      <c r="G1096" s="28">
        <v>266000</v>
      </c>
      <c r="H1096" s="7">
        <v>42170</v>
      </c>
      <c r="I1096" s="195">
        <f t="shared" si="119"/>
        <v>0</v>
      </c>
      <c r="J1096" s="195">
        <f t="shared" si="120"/>
        <v>266000</v>
      </c>
      <c r="K1096" s="196" t="str">
        <f t="shared" si="121"/>
        <v>ATRASADO</v>
      </c>
    </row>
    <row r="1097" spans="2:11" s="70" customFormat="1">
      <c r="B1097" s="7">
        <v>42170</v>
      </c>
      <c r="C1097" s="17">
        <v>1502438717</v>
      </c>
      <c r="D1097" s="9" t="s">
        <v>23</v>
      </c>
      <c r="E1097" s="15" t="s">
        <v>24</v>
      </c>
      <c r="F1097" s="55">
        <v>2242</v>
      </c>
      <c r="G1097" s="28">
        <v>266000</v>
      </c>
      <c r="H1097" s="7">
        <v>42170</v>
      </c>
      <c r="I1097" s="195">
        <f t="shared" si="119"/>
        <v>0</v>
      </c>
      <c r="J1097" s="195">
        <f t="shared" si="120"/>
        <v>266000</v>
      </c>
      <c r="K1097" s="196" t="str">
        <f t="shared" si="121"/>
        <v>ATRASADO</v>
      </c>
    </row>
    <row r="1098" spans="2:11" s="74" customFormat="1">
      <c r="B1098" s="7">
        <v>42200</v>
      </c>
      <c r="C1098" s="17">
        <v>1502438718</v>
      </c>
      <c r="D1098" s="9" t="s">
        <v>23</v>
      </c>
      <c r="E1098" s="15" t="s">
        <v>24</v>
      </c>
      <c r="F1098" s="55">
        <v>2242</v>
      </c>
      <c r="G1098" s="28">
        <v>266000</v>
      </c>
      <c r="H1098" s="7">
        <v>42200</v>
      </c>
      <c r="I1098" s="195">
        <f t="shared" si="119"/>
        <v>0</v>
      </c>
      <c r="J1098" s="195">
        <f t="shared" si="120"/>
        <v>266000</v>
      </c>
      <c r="K1098" s="196" t="str">
        <f t="shared" si="121"/>
        <v>ATRASADO</v>
      </c>
    </row>
    <row r="1099" spans="2:11" s="74" customFormat="1">
      <c r="B1099" s="7">
        <v>42200</v>
      </c>
      <c r="C1099" s="17">
        <v>1502438719</v>
      </c>
      <c r="D1099" s="9" t="s">
        <v>23</v>
      </c>
      <c r="E1099" s="15" t="s">
        <v>24</v>
      </c>
      <c r="F1099" s="55">
        <v>2242</v>
      </c>
      <c r="G1099" s="28">
        <v>266000</v>
      </c>
      <c r="H1099" s="7">
        <v>42200</v>
      </c>
      <c r="I1099" s="195">
        <f t="shared" si="119"/>
        <v>0</v>
      </c>
      <c r="J1099" s="195">
        <f t="shared" si="120"/>
        <v>266000</v>
      </c>
      <c r="K1099" s="196" t="str">
        <f t="shared" si="121"/>
        <v>ATRASADO</v>
      </c>
    </row>
    <row r="1100" spans="2:11" s="74" customFormat="1">
      <c r="B1100" s="7">
        <v>42200</v>
      </c>
      <c r="C1100" s="17">
        <v>1502438720</v>
      </c>
      <c r="D1100" s="9" t="s">
        <v>23</v>
      </c>
      <c r="E1100" s="15" t="s">
        <v>24</v>
      </c>
      <c r="F1100" s="55">
        <v>2242</v>
      </c>
      <c r="G1100" s="28">
        <v>266000</v>
      </c>
      <c r="H1100" s="7">
        <v>42200</v>
      </c>
      <c r="I1100" s="195">
        <f t="shared" si="119"/>
        <v>0</v>
      </c>
      <c r="J1100" s="195">
        <f t="shared" si="120"/>
        <v>266000</v>
      </c>
      <c r="K1100" s="196" t="str">
        <f t="shared" si="121"/>
        <v>ATRASADO</v>
      </c>
    </row>
    <row r="1101" spans="2:11" s="74" customFormat="1">
      <c r="B1101" s="7">
        <v>42200</v>
      </c>
      <c r="C1101" s="17">
        <v>1502438721</v>
      </c>
      <c r="D1101" s="9" t="s">
        <v>23</v>
      </c>
      <c r="E1101" s="15" t="s">
        <v>24</v>
      </c>
      <c r="F1101" s="55">
        <v>2242</v>
      </c>
      <c r="G1101" s="28">
        <v>266000</v>
      </c>
      <c r="H1101" s="7">
        <v>42200</v>
      </c>
      <c r="I1101" s="195">
        <f t="shared" si="119"/>
        <v>0</v>
      </c>
      <c r="J1101" s="195">
        <f t="shared" si="120"/>
        <v>266000</v>
      </c>
      <c r="K1101" s="196" t="str">
        <f t="shared" si="121"/>
        <v>ATRASADO</v>
      </c>
    </row>
    <row r="1102" spans="2:11" s="75" customFormat="1">
      <c r="B1102" s="7">
        <v>42208</v>
      </c>
      <c r="C1102" s="17">
        <v>1502438722</v>
      </c>
      <c r="D1102" s="9" t="s">
        <v>23</v>
      </c>
      <c r="E1102" s="15" t="s">
        <v>24</v>
      </c>
      <c r="F1102" s="55">
        <v>2242</v>
      </c>
      <c r="G1102" s="28">
        <v>266000</v>
      </c>
      <c r="H1102" s="7">
        <v>42208</v>
      </c>
      <c r="I1102" s="195">
        <f t="shared" si="119"/>
        <v>0</v>
      </c>
      <c r="J1102" s="195">
        <f t="shared" si="120"/>
        <v>266000</v>
      </c>
      <c r="K1102" s="196" t="str">
        <f t="shared" si="121"/>
        <v>ATRASADO</v>
      </c>
    </row>
    <row r="1103" spans="2:11" s="75" customFormat="1">
      <c r="B1103" s="7">
        <v>42208</v>
      </c>
      <c r="C1103" s="17">
        <v>1502438723</v>
      </c>
      <c r="D1103" s="9" t="s">
        <v>23</v>
      </c>
      <c r="E1103" s="15" t="s">
        <v>24</v>
      </c>
      <c r="F1103" s="55">
        <v>2242</v>
      </c>
      <c r="G1103" s="28">
        <v>266000</v>
      </c>
      <c r="H1103" s="7">
        <v>42208</v>
      </c>
      <c r="I1103" s="195">
        <f t="shared" si="119"/>
        <v>0</v>
      </c>
      <c r="J1103" s="195">
        <f t="shared" si="120"/>
        <v>266000</v>
      </c>
      <c r="K1103" s="196" t="str">
        <f t="shared" si="121"/>
        <v>ATRASADO</v>
      </c>
    </row>
    <row r="1104" spans="2:11" s="75" customFormat="1">
      <c r="B1104" s="7">
        <v>42216</v>
      </c>
      <c r="C1104" s="17">
        <v>1502438724</v>
      </c>
      <c r="D1104" s="9" t="s">
        <v>23</v>
      </c>
      <c r="E1104" s="15" t="s">
        <v>24</v>
      </c>
      <c r="F1104" s="55">
        <v>2242</v>
      </c>
      <c r="G1104" s="28">
        <v>266000</v>
      </c>
      <c r="H1104" s="7">
        <v>42216</v>
      </c>
      <c r="I1104" s="195">
        <f t="shared" si="119"/>
        <v>0</v>
      </c>
      <c r="J1104" s="195">
        <f t="shared" si="120"/>
        <v>266000</v>
      </c>
      <c r="K1104" s="196" t="str">
        <f t="shared" si="121"/>
        <v>ATRASADO</v>
      </c>
    </row>
    <row r="1105" spans="2:11" s="77" customFormat="1">
      <c r="B1105" s="7">
        <v>42216</v>
      </c>
      <c r="C1105" s="17">
        <v>1502438725</v>
      </c>
      <c r="D1105" s="9" t="s">
        <v>23</v>
      </c>
      <c r="E1105" s="15" t="s">
        <v>24</v>
      </c>
      <c r="F1105" s="55">
        <v>2242</v>
      </c>
      <c r="G1105" s="28">
        <v>266000</v>
      </c>
      <c r="H1105" s="7">
        <v>42216</v>
      </c>
      <c r="I1105" s="195">
        <f t="shared" si="119"/>
        <v>0</v>
      </c>
      <c r="J1105" s="195">
        <f t="shared" si="120"/>
        <v>266000</v>
      </c>
      <c r="K1105" s="196" t="str">
        <f t="shared" si="121"/>
        <v>ATRASADO</v>
      </c>
    </row>
    <row r="1106" spans="2:11" s="77" customFormat="1">
      <c r="B1106" s="7">
        <v>42221</v>
      </c>
      <c r="C1106" s="17">
        <v>1502438726</v>
      </c>
      <c r="D1106" s="9" t="s">
        <v>23</v>
      </c>
      <c r="E1106" s="15" t="s">
        <v>24</v>
      </c>
      <c r="F1106" s="55">
        <v>2242</v>
      </c>
      <c r="G1106" s="28">
        <v>266000</v>
      </c>
      <c r="H1106" s="7">
        <v>42221</v>
      </c>
      <c r="I1106" s="195">
        <f t="shared" si="119"/>
        <v>0</v>
      </c>
      <c r="J1106" s="195">
        <f t="shared" si="120"/>
        <v>266000</v>
      </c>
      <c r="K1106" s="196" t="str">
        <f t="shared" si="121"/>
        <v>ATRASADO</v>
      </c>
    </row>
    <row r="1107" spans="2:11" s="83" customFormat="1">
      <c r="B1107" s="7"/>
      <c r="C1107" s="17"/>
      <c r="D1107" s="9"/>
      <c r="E1107" s="15"/>
      <c r="F1107" s="55"/>
      <c r="G1107" s="28"/>
      <c r="H1107" s="7"/>
      <c r="I1107" s="195" t="str">
        <f t="shared" si="119"/>
        <v/>
      </c>
      <c r="J1107" s="195" t="str">
        <f t="shared" si="120"/>
        <v/>
      </c>
      <c r="K1107" s="196"/>
    </row>
    <row r="1108" spans="2:11" s="77" customFormat="1">
      <c r="B1108" s="6">
        <v>42647</v>
      </c>
      <c r="C1108" s="12">
        <v>1500648147</v>
      </c>
      <c r="D1108" s="9" t="s">
        <v>151</v>
      </c>
      <c r="E1108" s="15" t="s">
        <v>102</v>
      </c>
      <c r="F1108" s="55">
        <v>2221</v>
      </c>
      <c r="G1108" s="28">
        <v>14160</v>
      </c>
      <c r="H1108" s="6">
        <v>42647</v>
      </c>
      <c r="I1108" s="195">
        <f t="shared" si="119"/>
        <v>0</v>
      </c>
      <c r="J1108" s="195">
        <f t="shared" si="120"/>
        <v>14160</v>
      </c>
      <c r="K1108" s="196" t="str">
        <f>IF(J1108&gt;0,"ATRASADO","")</f>
        <v>ATRASADO</v>
      </c>
    </row>
    <row r="1109" spans="2:11" s="77" customFormat="1">
      <c r="B1109" s="6"/>
      <c r="C1109" s="12"/>
      <c r="D1109" s="9"/>
      <c r="E1109" s="15"/>
      <c r="F1109" s="55"/>
      <c r="G1109" s="28"/>
      <c r="H1109" s="6"/>
      <c r="I1109" s="195" t="str">
        <f t="shared" si="119"/>
        <v/>
      </c>
      <c r="J1109" s="195" t="str">
        <f t="shared" si="120"/>
        <v/>
      </c>
      <c r="K1109" s="196"/>
    </row>
    <row r="1110" spans="2:11" s="77" customFormat="1">
      <c r="B1110" s="6">
        <v>41184</v>
      </c>
      <c r="C1110" s="12" t="s">
        <v>47</v>
      </c>
      <c r="D1110" s="9" t="s">
        <v>48</v>
      </c>
      <c r="E1110" s="15" t="s">
        <v>21</v>
      </c>
      <c r="F1110" s="55">
        <v>2251</v>
      </c>
      <c r="G1110" s="28">
        <f>11299.52+320.12</f>
        <v>11619.640000000001</v>
      </c>
      <c r="H1110" s="6">
        <v>41184</v>
      </c>
      <c r="I1110" s="195">
        <f t="shared" si="119"/>
        <v>0</v>
      </c>
      <c r="J1110" s="195">
        <f t="shared" si="120"/>
        <v>11619.640000000001</v>
      </c>
      <c r="K1110" s="196" t="str">
        <f t="shared" ref="K1110:K1127" si="122">IF(J1110&gt;0,"ATRASADO","")</f>
        <v>ATRASADO</v>
      </c>
    </row>
    <row r="1111" spans="2:11" s="69" customFormat="1">
      <c r="B1111" s="6">
        <v>41215</v>
      </c>
      <c r="C1111" s="12" t="s">
        <v>37</v>
      </c>
      <c r="D1111" s="9" t="s">
        <v>48</v>
      </c>
      <c r="E1111" s="15" t="s">
        <v>21</v>
      </c>
      <c r="F1111" s="55">
        <v>2251</v>
      </c>
      <c r="G1111" s="28">
        <v>20299.79</v>
      </c>
      <c r="H1111" s="6">
        <v>41215</v>
      </c>
      <c r="I1111" s="195">
        <f t="shared" si="119"/>
        <v>0</v>
      </c>
      <c r="J1111" s="195">
        <f t="shared" si="120"/>
        <v>20299.79</v>
      </c>
      <c r="K1111" s="196" t="str">
        <f t="shared" si="122"/>
        <v>ATRASADO</v>
      </c>
    </row>
    <row r="1112" spans="2:11" s="65" customFormat="1">
      <c r="B1112" s="6">
        <v>41245</v>
      </c>
      <c r="C1112" s="12" t="s">
        <v>39</v>
      </c>
      <c r="D1112" s="9" t="s">
        <v>48</v>
      </c>
      <c r="E1112" s="15" t="s">
        <v>21</v>
      </c>
      <c r="F1112" s="55">
        <v>2251</v>
      </c>
      <c r="G1112" s="28">
        <v>20299.79</v>
      </c>
      <c r="H1112" s="6">
        <v>41245</v>
      </c>
      <c r="I1112" s="195">
        <f t="shared" si="119"/>
        <v>0</v>
      </c>
      <c r="J1112" s="195">
        <f t="shared" si="120"/>
        <v>20299.79</v>
      </c>
      <c r="K1112" s="196" t="str">
        <f t="shared" si="122"/>
        <v>ATRASADO</v>
      </c>
    </row>
    <row r="1113" spans="2:11" s="67" customFormat="1">
      <c r="B1113" s="6">
        <v>41276</v>
      </c>
      <c r="C1113" s="12" t="s">
        <v>40</v>
      </c>
      <c r="D1113" s="9" t="s">
        <v>48</v>
      </c>
      <c r="E1113" s="15" t="s">
        <v>21</v>
      </c>
      <c r="F1113" s="55">
        <v>2251</v>
      </c>
      <c r="G1113" s="28">
        <v>20649.8</v>
      </c>
      <c r="H1113" s="6">
        <v>41276</v>
      </c>
      <c r="I1113" s="195">
        <f t="shared" si="119"/>
        <v>0</v>
      </c>
      <c r="J1113" s="195">
        <f t="shared" si="120"/>
        <v>20649.8</v>
      </c>
      <c r="K1113" s="196" t="str">
        <f t="shared" si="122"/>
        <v>ATRASADO</v>
      </c>
    </row>
    <row r="1114" spans="2:11" s="62" customFormat="1">
      <c r="B1114" s="6">
        <v>41307</v>
      </c>
      <c r="C1114" s="12" t="s">
        <v>41</v>
      </c>
      <c r="D1114" s="9" t="s">
        <v>48</v>
      </c>
      <c r="E1114" s="15" t="s">
        <v>21</v>
      </c>
      <c r="F1114" s="55">
        <v>2251</v>
      </c>
      <c r="G1114" s="28">
        <v>20649.8</v>
      </c>
      <c r="H1114" s="6">
        <v>41307</v>
      </c>
      <c r="I1114" s="195">
        <f t="shared" si="119"/>
        <v>0</v>
      </c>
      <c r="J1114" s="195">
        <f t="shared" si="120"/>
        <v>20649.8</v>
      </c>
      <c r="K1114" s="196" t="str">
        <f t="shared" si="122"/>
        <v>ATRASADO</v>
      </c>
    </row>
    <row r="1115" spans="2:11">
      <c r="B1115" s="6">
        <v>41335</v>
      </c>
      <c r="C1115" s="12" t="s">
        <v>42</v>
      </c>
      <c r="D1115" s="9" t="s">
        <v>48</v>
      </c>
      <c r="E1115" s="15" t="s">
        <v>21</v>
      </c>
      <c r="F1115" s="55">
        <v>2251</v>
      </c>
      <c r="G1115" s="28">
        <v>20649.8</v>
      </c>
      <c r="H1115" s="6">
        <v>41335</v>
      </c>
      <c r="I1115" s="195">
        <f t="shared" si="119"/>
        <v>0</v>
      </c>
      <c r="J1115" s="195">
        <f t="shared" si="120"/>
        <v>20649.8</v>
      </c>
      <c r="K1115" s="196" t="str">
        <f t="shared" si="122"/>
        <v>ATRASADO</v>
      </c>
    </row>
    <row r="1116" spans="2:11" s="58" customFormat="1">
      <c r="B1116" s="6">
        <v>41394</v>
      </c>
      <c r="C1116" s="12" t="s">
        <v>43</v>
      </c>
      <c r="D1116" s="9" t="s">
        <v>48</v>
      </c>
      <c r="E1116" s="15" t="s">
        <v>21</v>
      </c>
      <c r="F1116" s="55">
        <v>2251</v>
      </c>
      <c r="G1116" s="28">
        <v>20649.8</v>
      </c>
      <c r="H1116" s="6">
        <v>41394</v>
      </c>
      <c r="I1116" s="195">
        <f t="shared" si="119"/>
        <v>0</v>
      </c>
      <c r="J1116" s="195">
        <f t="shared" si="120"/>
        <v>20649.8</v>
      </c>
      <c r="K1116" s="196" t="str">
        <f t="shared" si="122"/>
        <v>ATRASADO</v>
      </c>
    </row>
    <row r="1117" spans="2:11" s="69" customFormat="1">
      <c r="B1117" s="6">
        <v>41425</v>
      </c>
      <c r="C1117" s="12" t="s">
        <v>44</v>
      </c>
      <c r="D1117" s="9" t="s">
        <v>48</v>
      </c>
      <c r="E1117" s="15" t="s">
        <v>21</v>
      </c>
      <c r="F1117" s="55">
        <v>2251</v>
      </c>
      <c r="G1117" s="28">
        <v>20649.8</v>
      </c>
      <c r="H1117" s="6">
        <v>41425</v>
      </c>
      <c r="I1117" s="195">
        <f t="shared" si="119"/>
        <v>0</v>
      </c>
      <c r="J1117" s="195">
        <f t="shared" si="120"/>
        <v>20649.8</v>
      </c>
      <c r="K1117" s="196" t="str">
        <f t="shared" si="122"/>
        <v>ATRASADO</v>
      </c>
    </row>
    <row r="1118" spans="2:11" s="77" customFormat="1">
      <c r="B1118" s="6">
        <v>41455</v>
      </c>
      <c r="C1118" s="12" t="s">
        <v>30</v>
      </c>
      <c r="D1118" s="9" t="s">
        <v>48</v>
      </c>
      <c r="E1118" s="15" t="s">
        <v>21</v>
      </c>
      <c r="F1118" s="55">
        <v>2251</v>
      </c>
      <c r="G1118" s="28">
        <v>20649.8</v>
      </c>
      <c r="H1118" s="6">
        <v>41455</v>
      </c>
      <c r="I1118" s="195">
        <f t="shared" si="119"/>
        <v>0</v>
      </c>
      <c r="J1118" s="195">
        <f t="shared" si="120"/>
        <v>20649.8</v>
      </c>
      <c r="K1118" s="196" t="str">
        <f t="shared" si="122"/>
        <v>ATRASADO</v>
      </c>
    </row>
    <row r="1119" spans="2:11" s="69" customFormat="1">
      <c r="B1119" s="6">
        <v>41485</v>
      </c>
      <c r="C1119" s="12" t="s">
        <v>32</v>
      </c>
      <c r="D1119" s="9" t="s">
        <v>48</v>
      </c>
      <c r="E1119" s="15" t="s">
        <v>21</v>
      </c>
      <c r="F1119" s="55">
        <v>2251</v>
      </c>
      <c r="G1119" s="28">
        <v>20649.8</v>
      </c>
      <c r="H1119" s="6">
        <v>41485</v>
      </c>
      <c r="I1119" s="195">
        <f t="shared" si="119"/>
        <v>0</v>
      </c>
      <c r="J1119" s="195">
        <f t="shared" si="120"/>
        <v>20649.8</v>
      </c>
      <c r="K1119" s="196" t="str">
        <f t="shared" si="122"/>
        <v>ATRASADO</v>
      </c>
    </row>
    <row r="1120" spans="2:11">
      <c r="B1120" s="6">
        <v>41517</v>
      </c>
      <c r="C1120" s="12" t="s">
        <v>33</v>
      </c>
      <c r="D1120" s="9" t="s">
        <v>48</v>
      </c>
      <c r="E1120" s="15" t="s">
        <v>21</v>
      </c>
      <c r="F1120" s="55">
        <v>2251</v>
      </c>
      <c r="G1120" s="28">
        <v>20649.8</v>
      </c>
      <c r="H1120" s="6">
        <v>41517</v>
      </c>
      <c r="I1120" s="195">
        <f t="shared" si="119"/>
        <v>0</v>
      </c>
      <c r="J1120" s="195">
        <f t="shared" si="120"/>
        <v>20649.8</v>
      </c>
      <c r="K1120" s="196" t="str">
        <f t="shared" si="122"/>
        <v>ATRASADO</v>
      </c>
    </row>
    <row r="1121" spans="2:11">
      <c r="B1121" s="6">
        <v>41547</v>
      </c>
      <c r="C1121" s="12" t="s">
        <v>45</v>
      </c>
      <c r="D1121" s="9" t="s">
        <v>48</v>
      </c>
      <c r="E1121" s="15" t="s">
        <v>21</v>
      </c>
      <c r="F1121" s="55">
        <v>2251</v>
      </c>
      <c r="G1121" s="28">
        <v>20649.8</v>
      </c>
      <c r="H1121" s="6">
        <v>41547</v>
      </c>
      <c r="I1121" s="195">
        <f t="shared" si="119"/>
        <v>0</v>
      </c>
      <c r="J1121" s="195">
        <f t="shared" si="120"/>
        <v>20649.8</v>
      </c>
      <c r="K1121" s="196" t="str">
        <f t="shared" si="122"/>
        <v>ATRASADO</v>
      </c>
    </row>
    <row r="1122" spans="2:11">
      <c r="B1122" s="6">
        <v>41577</v>
      </c>
      <c r="C1122" s="12" t="s">
        <v>46</v>
      </c>
      <c r="D1122" s="9" t="s">
        <v>48</v>
      </c>
      <c r="E1122" s="15" t="s">
        <v>21</v>
      </c>
      <c r="F1122" s="55">
        <v>2251</v>
      </c>
      <c r="G1122" s="28">
        <v>20649.8</v>
      </c>
      <c r="H1122" s="6">
        <v>41577</v>
      </c>
      <c r="I1122" s="195">
        <f t="shared" si="119"/>
        <v>0</v>
      </c>
      <c r="J1122" s="195">
        <f t="shared" si="120"/>
        <v>20649.8</v>
      </c>
      <c r="K1122" s="196" t="str">
        <f t="shared" si="122"/>
        <v>ATRASADO</v>
      </c>
    </row>
    <row r="1123" spans="2:11">
      <c r="B1123" s="6">
        <v>41608</v>
      </c>
      <c r="C1123" s="12" t="s">
        <v>49</v>
      </c>
      <c r="D1123" s="9" t="s">
        <v>48</v>
      </c>
      <c r="E1123" s="15" t="s">
        <v>21</v>
      </c>
      <c r="F1123" s="55">
        <v>2251</v>
      </c>
      <c r="G1123" s="28">
        <v>20649.8</v>
      </c>
      <c r="H1123" s="6">
        <v>41608</v>
      </c>
      <c r="I1123" s="195">
        <f t="shared" si="119"/>
        <v>0</v>
      </c>
      <c r="J1123" s="195">
        <f t="shared" si="120"/>
        <v>20649.8</v>
      </c>
      <c r="K1123" s="196" t="str">
        <f t="shared" si="122"/>
        <v>ATRASADO</v>
      </c>
    </row>
    <row r="1124" spans="2:11">
      <c r="B1124" s="6">
        <v>41638</v>
      </c>
      <c r="C1124" s="12" t="s">
        <v>50</v>
      </c>
      <c r="D1124" s="9" t="s">
        <v>48</v>
      </c>
      <c r="E1124" s="15" t="s">
        <v>21</v>
      </c>
      <c r="F1124" s="55">
        <v>2251</v>
      </c>
      <c r="G1124" s="28">
        <v>20649.8</v>
      </c>
      <c r="H1124" s="6">
        <v>41638</v>
      </c>
      <c r="I1124" s="195">
        <f t="shared" si="119"/>
        <v>0</v>
      </c>
      <c r="J1124" s="195">
        <f t="shared" si="120"/>
        <v>20649.8</v>
      </c>
      <c r="K1124" s="196" t="str">
        <f t="shared" si="122"/>
        <v>ATRASADO</v>
      </c>
    </row>
    <row r="1125" spans="2:11">
      <c r="B1125" s="6">
        <v>41669</v>
      </c>
      <c r="C1125" s="12" t="s">
        <v>51</v>
      </c>
      <c r="D1125" s="9" t="s">
        <v>48</v>
      </c>
      <c r="E1125" s="15" t="s">
        <v>21</v>
      </c>
      <c r="F1125" s="55">
        <v>2251</v>
      </c>
      <c r="G1125" s="28">
        <v>20649.8</v>
      </c>
      <c r="H1125" s="6">
        <v>41669</v>
      </c>
      <c r="I1125" s="195">
        <f t="shared" si="119"/>
        <v>0</v>
      </c>
      <c r="J1125" s="195">
        <f t="shared" si="120"/>
        <v>20649.8</v>
      </c>
      <c r="K1125" s="196" t="str">
        <f t="shared" si="122"/>
        <v>ATRASADO</v>
      </c>
    </row>
    <row r="1126" spans="2:11">
      <c r="B1126" s="6">
        <v>41698</v>
      </c>
      <c r="C1126" s="12" t="s">
        <v>52</v>
      </c>
      <c r="D1126" s="9" t="s">
        <v>48</v>
      </c>
      <c r="E1126" s="15" t="s">
        <v>21</v>
      </c>
      <c r="F1126" s="55">
        <v>2251</v>
      </c>
      <c r="G1126" s="28">
        <v>20649.8</v>
      </c>
      <c r="H1126" s="6">
        <v>41698</v>
      </c>
      <c r="I1126" s="195">
        <f t="shared" si="119"/>
        <v>0</v>
      </c>
      <c r="J1126" s="195">
        <f t="shared" si="120"/>
        <v>20649.8</v>
      </c>
      <c r="K1126" s="196" t="str">
        <f t="shared" si="122"/>
        <v>ATRASADO</v>
      </c>
    </row>
    <row r="1127" spans="2:11">
      <c r="B1127" s="6">
        <v>41729</v>
      </c>
      <c r="C1127" s="12" t="s">
        <v>53</v>
      </c>
      <c r="D1127" s="9" t="s">
        <v>48</v>
      </c>
      <c r="E1127" s="15" t="s">
        <v>21</v>
      </c>
      <c r="F1127" s="55">
        <v>2251</v>
      </c>
      <c r="G1127" s="28">
        <v>20649.8</v>
      </c>
      <c r="H1127" s="6">
        <v>41729</v>
      </c>
      <c r="I1127" s="195">
        <f t="shared" si="119"/>
        <v>0</v>
      </c>
      <c r="J1127" s="195">
        <f t="shared" si="120"/>
        <v>20649.8</v>
      </c>
      <c r="K1127" s="196" t="str">
        <f t="shared" si="122"/>
        <v>ATRASADO</v>
      </c>
    </row>
    <row r="1128" spans="2:11" s="172" customFormat="1">
      <c r="B1128" s="6"/>
      <c r="C1128" s="12"/>
      <c r="D1128" s="9"/>
      <c r="E1128" s="15"/>
      <c r="F1128" s="55"/>
      <c r="G1128" s="28"/>
      <c r="H1128" s="6"/>
      <c r="I1128" s="195"/>
      <c r="J1128" s="195"/>
      <c r="K1128" s="196"/>
    </row>
    <row r="1129" spans="2:11" s="172" customFormat="1">
      <c r="B1129" s="6">
        <v>45383</v>
      </c>
      <c r="C1129" s="12" t="s">
        <v>1188</v>
      </c>
      <c r="D1129" s="9" t="s">
        <v>1263</v>
      </c>
      <c r="E1129" s="15" t="s">
        <v>102</v>
      </c>
      <c r="F1129" s="55">
        <v>2221</v>
      </c>
      <c r="G1129" s="28">
        <v>23600</v>
      </c>
      <c r="H1129" s="6">
        <v>45383</v>
      </c>
      <c r="I1129" s="195">
        <f t="shared" ref="I1129:I1134" si="123">IF(G1129&gt;0,0,"")</f>
        <v>0</v>
      </c>
      <c r="J1129" s="195">
        <f t="shared" ref="J1129:J1134" si="124">IF(I1129=0,G1129,"")</f>
        <v>23600</v>
      </c>
      <c r="K1129" s="196" t="str">
        <f t="shared" ref="K1129:K1134" si="125">IF(J1129&gt;0,"ATRASADO","")</f>
        <v>ATRASADO</v>
      </c>
    </row>
    <row r="1130" spans="2:11" s="172" customFormat="1">
      <c r="B1130" s="6">
        <v>45383</v>
      </c>
      <c r="C1130" s="12" t="s">
        <v>1296</v>
      </c>
      <c r="D1130" s="9" t="s">
        <v>1263</v>
      </c>
      <c r="E1130" s="15" t="s">
        <v>102</v>
      </c>
      <c r="F1130" s="55">
        <v>2221</v>
      </c>
      <c r="G1130" s="28">
        <v>23600</v>
      </c>
      <c r="H1130" s="6">
        <v>45383</v>
      </c>
      <c r="I1130" s="195">
        <f t="shared" si="123"/>
        <v>0</v>
      </c>
      <c r="J1130" s="195">
        <f t="shared" si="124"/>
        <v>23600</v>
      </c>
      <c r="K1130" s="196" t="str">
        <f t="shared" si="125"/>
        <v>ATRASADO</v>
      </c>
    </row>
    <row r="1131" spans="2:11" s="188" customFormat="1">
      <c r="B1131" s="6">
        <v>45505</v>
      </c>
      <c r="C1131" s="12" t="s">
        <v>1276</v>
      </c>
      <c r="D1131" s="9" t="s">
        <v>1263</v>
      </c>
      <c r="E1131" s="15" t="s">
        <v>102</v>
      </c>
      <c r="F1131" s="55">
        <v>2221</v>
      </c>
      <c r="G1131" s="28">
        <v>23600</v>
      </c>
      <c r="H1131" s="6">
        <v>45505</v>
      </c>
      <c r="I1131" s="195">
        <f t="shared" si="123"/>
        <v>0</v>
      </c>
      <c r="J1131" s="195">
        <f t="shared" si="124"/>
        <v>23600</v>
      </c>
      <c r="K1131" s="196" t="str">
        <f t="shared" si="125"/>
        <v>ATRASADO</v>
      </c>
    </row>
    <row r="1132" spans="2:11" s="188" customFormat="1">
      <c r="B1132" s="6">
        <v>45505</v>
      </c>
      <c r="C1132" s="12" t="s">
        <v>1776</v>
      </c>
      <c r="D1132" s="9" t="s">
        <v>1263</v>
      </c>
      <c r="E1132" s="15" t="s">
        <v>102</v>
      </c>
      <c r="F1132" s="55">
        <v>2221</v>
      </c>
      <c r="G1132" s="28">
        <v>23600</v>
      </c>
      <c r="H1132" s="6">
        <v>45505</v>
      </c>
      <c r="I1132" s="195">
        <f t="shared" si="123"/>
        <v>0</v>
      </c>
      <c r="J1132" s="195">
        <f t="shared" si="124"/>
        <v>23600</v>
      </c>
      <c r="K1132" s="196" t="str">
        <f t="shared" si="125"/>
        <v>ATRASADO</v>
      </c>
    </row>
    <row r="1133" spans="2:11" s="188" customFormat="1">
      <c r="B1133" s="6">
        <v>45505</v>
      </c>
      <c r="C1133" s="12" t="s">
        <v>1777</v>
      </c>
      <c r="D1133" s="9" t="s">
        <v>1263</v>
      </c>
      <c r="E1133" s="15" t="s">
        <v>102</v>
      </c>
      <c r="F1133" s="55">
        <v>2221</v>
      </c>
      <c r="G1133" s="28">
        <v>23600</v>
      </c>
      <c r="H1133" s="6">
        <v>45505</v>
      </c>
      <c r="I1133" s="195">
        <f t="shared" si="123"/>
        <v>0</v>
      </c>
      <c r="J1133" s="195">
        <f t="shared" si="124"/>
        <v>23600</v>
      </c>
      <c r="K1133" s="196" t="str">
        <f t="shared" si="125"/>
        <v>ATRASADO</v>
      </c>
    </row>
    <row r="1134" spans="2:11" s="188" customFormat="1">
      <c r="B1134" s="6">
        <v>45505</v>
      </c>
      <c r="C1134" s="12" t="s">
        <v>1323</v>
      </c>
      <c r="D1134" s="9" t="s">
        <v>1263</v>
      </c>
      <c r="E1134" s="15" t="s">
        <v>102</v>
      </c>
      <c r="F1134" s="55">
        <v>2221</v>
      </c>
      <c r="G1134" s="28">
        <v>23600</v>
      </c>
      <c r="H1134" s="6">
        <v>45505</v>
      </c>
      <c r="I1134" s="195">
        <f t="shared" si="123"/>
        <v>0</v>
      </c>
      <c r="J1134" s="195">
        <f t="shared" si="124"/>
        <v>23600</v>
      </c>
      <c r="K1134" s="196" t="str">
        <f t="shared" si="125"/>
        <v>ATRASADO</v>
      </c>
    </row>
    <row r="1135" spans="2:11" s="130" customFormat="1">
      <c r="B1135" s="6"/>
      <c r="C1135" s="12"/>
      <c r="D1135" s="9"/>
      <c r="E1135" s="15"/>
      <c r="F1135" s="55"/>
      <c r="G1135" s="28"/>
      <c r="H1135" s="6"/>
      <c r="I1135" s="195"/>
      <c r="J1135" s="195"/>
      <c r="K1135" s="196"/>
    </row>
    <row r="1136" spans="2:11" s="114" customFormat="1">
      <c r="B1136" s="6">
        <v>44652</v>
      </c>
      <c r="C1136" s="12" t="s">
        <v>758</v>
      </c>
      <c r="D1136" s="178" t="s">
        <v>756</v>
      </c>
      <c r="E1136" s="15" t="s">
        <v>102</v>
      </c>
      <c r="F1136" s="55">
        <v>2221</v>
      </c>
      <c r="G1136" s="28">
        <v>47200</v>
      </c>
      <c r="H1136" s="6">
        <v>44652</v>
      </c>
      <c r="I1136" s="195">
        <f>IF(G1136&gt;0,0,"")</f>
        <v>0</v>
      </c>
      <c r="J1136" s="195">
        <f>IF(I1136=0,G1136,"")</f>
        <v>47200</v>
      </c>
      <c r="K1136" s="196" t="str">
        <f>IF(J1136&gt;0,"ATRASADO","")</f>
        <v>ATRASADO</v>
      </c>
    </row>
    <row r="1137" spans="2:11" s="114" customFormat="1">
      <c r="B1137" s="6">
        <v>44652</v>
      </c>
      <c r="C1137" s="12" t="s">
        <v>759</v>
      </c>
      <c r="D1137" s="178" t="s">
        <v>756</v>
      </c>
      <c r="E1137" s="15" t="s">
        <v>102</v>
      </c>
      <c r="F1137" s="55">
        <v>2221</v>
      </c>
      <c r="G1137" s="28">
        <v>47200</v>
      </c>
      <c r="H1137" s="6">
        <v>44652</v>
      </c>
      <c r="I1137" s="195">
        <f>IF(G1137&gt;0,0,"")</f>
        <v>0</v>
      </c>
      <c r="J1137" s="195">
        <f>IF(I1137=0,G1137,"")</f>
        <v>47200</v>
      </c>
      <c r="K1137" s="196" t="str">
        <f>IF(J1137&gt;0,"ATRASADO","")</f>
        <v>ATRASADO</v>
      </c>
    </row>
    <row r="1138" spans="2:11" s="147" customFormat="1">
      <c r="B1138" s="6"/>
      <c r="C1138" s="12"/>
      <c r="D1138" s="178"/>
      <c r="E1138" s="15"/>
      <c r="F1138" s="55"/>
      <c r="G1138" s="28"/>
      <c r="H1138" s="6"/>
      <c r="I1138" s="195"/>
      <c r="J1138" s="195"/>
      <c r="K1138" s="196"/>
    </row>
    <row r="1139" spans="2:11" s="151" customFormat="1">
      <c r="B1139" s="7">
        <v>41061</v>
      </c>
      <c r="C1139" s="17" t="s">
        <v>424</v>
      </c>
      <c r="D1139" s="9" t="s">
        <v>290</v>
      </c>
      <c r="E1139" s="15" t="s">
        <v>102</v>
      </c>
      <c r="F1139" s="55">
        <v>2221</v>
      </c>
      <c r="G1139" s="28">
        <v>20000</v>
      </c>
      <c r="H1139" s="7">
        <v>41061</v>
      </c>
      <c r="I1139" s="195">
        <f t="shared" ref="I1139:I1144" si="126">IF(G1139&gt;0,0,"")</f>
        <v>0</v>
      </c>
      <c r="J1139" s="195">
        <f t="shared" ref="J1139:J1144" si="127">IF(I1139=0,G1139,"")</f>
        <v>20000</v>
      </c>
      <c r="K1139" s="196" t="str">
        <f t="shared" ref="K1139:K1144" si="128">IF(J1139&gt;0,"ATRASADO","")</f>
        <v>ATRASADO</v>
      </c>
    </row>
    <row r="1140" spans="2:11" s="161" customFormat="1">
      <c r="B1140" s="7">
        <v>41061</v>
      </c>
      <c r="C1140" s="17" t="s">
        <v>425</v>
      </c>
      <c r="D1140" s="9" t="s">
        <v>290</v>
      </c>
      <c r="E1140" s="15" t="s">
        <v>102</v>
      </c>
      <c r="F1140" s="55">
        <v>2221</v>
      </c>
      <c r="G1140" s="28">
        <v>20000</v>
      </c>
      <c r="H1140" s="7">
        <v>41061</v>
      </c>
      <c r="I1140" s="195">
        <f t="shared" si="126"/>
        <v>0</v>
      </c>
      <c r="J1140" s="195">
        <f t="shared" si="127"/>
        <v>20000</v>
      </c>
      <c r="K1140" s="196" t="str">
        <f t="shared" si="128"/>
        <v>ATRASADO</v>
      </c>
    </row>
    <row r="1141" spans="2:11" s="161" customFormat="1">
      <c r="B1141" s="7">
        <v>41061</v>
      </c>
      <c r="C1141" s="17" t="s">
        <v>426</v>
      </c>
      <c r="D1141" s="9" t="s">
        <v>290</v>
      </c>
      <c r="E1141" s="15" t="s">
        <v>102</v>
      </c>
      <c r="F1141" s="55">
        <v>2221</v>
      </c>
      <c r="G1141" s="28">
        <v>20000</v>
      </c>
      <c r="H1141" s="7">
        <v>41061</v>
      </c>
      <c r="I1141" s="195">
        <f t="shared" si="126"/>
        <v>0</v>
      </c>
      <c r="J1141" s="195">
        <f t="shared" si="127"/>
        <v>20000</v>
      </c>
      <c r="K1141" s="196" t="str">
        <f t="shared" si="128"/>
        <v>ATRASADO</v>
      </c>
    </row>
    <row r="1142" spans="2:11" s="171" customFormat="1">
      <c r="B1142" s="7">
        <v>41061</v>
      </c>
      <c r="C1142" s="17" t="s">
        <v>427</v>
      </c>
      <c r="D1142" s="9" t="s">
        <v>290</v>
      </c>
      <c r="E1142" s="15" t="s">
        <v>102</v>
      </c>
      <c r="F1142" s="55">
        <v>2221</v>
      </c>
      <c r="G1142" s="28">
        <v>20000</v>
      </c>
      <c r="H1142" s="7">
        <v>41061</v>
      </c>
      <c r="I1142" s="195">
        <f t="shared" si="126"/>
        <v>0</v>
      </c>
      <c r="J1142" s="195">
        <f t="shared" si="127"/>
        <v>20000</v>
      </c>
      <c r="K1142" s="196" t="str">
        <f t="shared" si="128"/>
        <v>ATRASADO</v>
      </c>
    </row>
    <row r="1143" spans="2:11" s="171" customFormat="1">
      <c r="B1143" s="7">
        <v>41061</v>
      </c>
      <c r="C1143" s="17" t="s">
        <v>428</v>
      </c>
      <c r="D1143" s="9" t="s">
        <v>290</v>
      </c>
      <c r="E1143" s="15" t="s">
        <v>102</v>
      </c>
      <c r="F1143" s="55">
        <v>2221</v>
      </c>
      <c r="G1143" s="28">
        <v>20000</v>
      </c>
      <c r="H1143" s="7">
        <v>41061</v>
      </c>
      <c r="I1143" s="195">
        <f t="shared" si="126"/>
        <v>0</v>
      </c>
      <c r="J1143" s="195">
        <f t="shared" si="127"/>
        <v>20000</v>
      </c>
      <c r="K1143" s="196" t="str">
        <f t="shared" si="128"/>
        <v>ATRASADO</v>
      </c>
    </row>
    <row r="1144" spans="2:11" s="138" customFormat="1">
      <c r="B1144" s="7">
        <v>41212</v>
      </c>
      <c r="C1144" s="17" t="s">
        <v>429</v>
      </c>
      <c r="D1144" s="9" t="s">
        <v>290</v>
      </c>
      <c r="E1144" s="15" t="s">
        <v>102</v>
      </c>
      <c r="F1144" s="55">
        <v>2221</v>
      </c>
      <c r="G1144" s="28">
        <v>20000</v>
      </c>
      <c r="H1144" s="7">
        <v>41212</v>
      </c>
      <c r="I1144" s="195">
        <f t="shared" si="126"/>
        <v>0</v>
      </c>
      <c r="J1144" s="195">
        <f t="shared" si="127"/>
        <v>20000</v>
      </c>
      <c r="K1144" s="196" t="str">
        <f t="shared" si="128"/>
        <v>ATRASADO</v>
      </c>
    </row>
    <row r="1145" spans="2:11" s="172" customFormat="1">
      <c r="B1145" s="7"/>
      <c r="C1145" s="17"/>
      <c r="D1145" s="9"/>
      <c r="E1145" s="15"/>
      <c r="F1145" s="55"/>
      <c r="G1145" s="28"/>
      <c r="H1145" s="7"/>
      <c r="I1145" s="195"/>
      <c r="J1145" s="195"/>
      <c r="K1145" s="196"/>
    </row>
    <row r="1146" spans="2:11" s="172" customFormat="1">
      <c r="B1146" s="7">
        <v>45383</v>
      </c>
      <c r="C1146" s="17" t="s">
        <v>1297</v>
      </c>
      <c r="D1146" s="9" t="s">
        <v>872</v>
      </c>
      <c r="E1146" s="15" t="s">
        <v>102</v>
      </c>
      <c r="F1146" s="55">
        <v>2221</v>
      </c>
      <c r="G1146" s="28">
        <v>23600</v>
      </c>
      <c r="H1146" s="7">
        <v>45383</v>
      </c>
      <c r="I1146" s="195">
        <f t="shared" ref="I1146:I1152" si="129">IF(G1146&gt;0,0,"")</f>
        <v>0</v>
      </c>
      <c r="J1146" s="195">
        <f t="shared" ref="J1146:J1152" si="130">IF(I1146=0,G1146,"")</f>
        <v>23600</v>
      </c>
      <c r="K1146" s="196" t="str">
        <f>IF(J1146&gt;0,"ATRASADO","")</f>
        <v>ATRASADO</v>
      </c>
    </row>
    <row r="1147" spans="2:11" s="175" customFormat="1">
      <c r="B1147" s="7">
        <v>45413</v>
      </c>
      <c r="C1147" s="17" t="s">
        <v>1392</v>
      </c>
      <c r="D1147" s="9" t="s">
        <v>872</v>
      </c>
      <c r="E1147" s="15" t="s">
        <v>102</v>
      </c>
      <c r="F1147" s="55">
        <v>2221</v>
      </c>
      <c r="G1147" s="28">
        <v>23600</v>
      </c>
      <c r="H1147" s="7">
        <v>45413</v>
      </c>
      <c r="I1147" s="195">
        <f t="shared" si="129"/>
        <v>0</v>
      </c>
      <c r="J1147" s="195">
        <f t="shared" si="130"/>
        <v>23600</v>
      </c>
      <c r="K1147" s="196" t="str">
        <f>IF(J1147&gt;0,"ATRASADO","")</f>
        <v>ATRASADO</v>
      </c>
    </row>
    <row r="1148" spans="2:11" s="175" customFormat="1">
      <c r="B1148" s="7">
        <v>45413</v>
      </c>
      <c r="C1148" s="17" t="s">
        <v>1393</v>
      </c>
      <c r="D1148" s="9" t="s">
        <v>872</v>
      </c>
      <c r="E1148" s="15" t="s">
        <v>102</v>
      </c>
      <c r="F1148" s="55">
        <v>2221</v>
      </c>
      <c r="G1148" s="28">
        <v>23600</v>
      </c>
      <c r="H1148" s="7">
        <v>45413</v>
      </c>
      <c r="I1148" s="195">
        <f t="shared" si="129"/>
        <v>0</v>
      </c>
      <c r="J1148" s="195">
        <f t="shared" si="130"/>
        <v>23600</v>
      </c>
      <c r="K1148" s="196" t="str">
        <f>IF(J1148&gt;0,"ATRASADO","")</f>
        <v>ATRASADO</v>
      </c>
    </row>
    <row r="1149" spans="2:11" s="186" customFormat="1">
      <c r="B1149" s="7">
        <v>45505</v>
      </c>
      <c r="C1149" s="17" t="s">
        <v>1299</v>
      </c>
      <c r="D1149" s="9" t="s">
        <v>872</v>
      </c>
      <c r="E1149" s="15" t="s">
        <v>102</v>
      </c>
      <c r="F1149" s="55">
        <v>2221</v>
      </c>
      <c r="G1149" s="28">
        <v>23600</v>
      </c>
      <c r="H1149" s="7">
        <v>45505</v>
      </c>
      <c r="I1149" s="195">
        <f t="shared" si="129"/>
        <v>0</v>
      </c>
      <c r="J1149" s="195">
        <f t="shared" si="130"/>
        <v>23600</v>
      </c>
      <c r="K1149" s="196" t="str">
        <f>IF(J1149&gt;0,"ATRASADO","")</f>
        <v>ATRASADO</v>
      </c>
    </row>
    <row r="1150" spans="2:11" s="186" customFormat="1">
      <c r="B1150" s="7">
        <v>45505</v>
      </c>
      <c r="C1150" s="17" t="s">
        <v>1402</v>
      </c>
      <c r="D1150" s="9" t="s">
        <v>872</v>
      </c>
      <c r="E1150" s="15" t="s">
        <v>102</v>
      </c>
      <c r="F1150" s="55">
        <v>2221</v>
      </c>
      <c r="G1150" s="28">
        <v>23600</v>
      </c>
      <c r="H1150" s="7">
        <v>45505</v>
      </c>
      <c r="I1150" s="195">
        <f t="shared" si="129"/>
        <v>0</v>
      </c>
      <c r="J1150" s="195">
        <f t="shared" si="130"/>
        <v>23600</v>
      </c>
      <c r="K1150" s="196" t="str">
        <f>IF(J1150&gt;0,"ATRASADO","")</f>
        <v>ATRASADO</v>
      </c>
    </row>
    <row r="1151" spans="2:11" s="186" customFormat="1">
      <c r="B1151" s="7">
        <v>45536</v>
      </c>
      <c r="C1151" s="17" t="s">
        <v>1687</v>
      </c>
      <c r="D1151" s="9" t="s">
        <v>872</v>
      </c>
      <c r="E1151" s="15" t="s">
        <v>102</v>
      </c>
      <c r="F1151" s="55">
        <v>2221</v>
      </c>
      <c r="G1151" s="28">
        <v>23600</v>
      </c>
      <c r="H1151" s="7">
        <v>45536</v>
      </c>
      <c r="I1151" s="195">
        <f t="shared" si="129"/>
        <v>0</v>
      </c>
      <c r="J1151" s="195">
        <f t="shared" si="130"/>
        <v>23600</v>
      </c>
      <c r="K1151" s="196" t="s">
        <v>746</v>
      </c>
    </row>
    <row r="1152" spans="2:11" s="179" customFormat="1">
      <c r="B1152" s="7">
        <v>45536</v>
      </c>
      <c r="C1152" s="17" t="s">
        <v>1686</v>
      </c>
      <c r="D1152" s="9" t="s">
        <v>872</v>
      </c>
      <c r="E1152" s="15" t="s">
        <v>102</v>
      </c>
      <c r="F1152" s="55">
        <v>2221</v>
      </c>
      <c r="G1152" s="28">
        <v>23600</v>
      </c>
      <c r="H1152" s="7">
        <v>45536</v>
      </c>
      <c r="I1152" s="195">
        <f t="shared" si="129"/>
        <v>0</v>
      </c>
      <c r="J1152" s="195">
        <f t="shared" si="130"/>
        <v>23600</v>
      </c>
      <c r="K1152" s="196" t="s">
        <v>746</v>
      </c>
    </row>
    <row r="1153" spans="2:11" s="171" customFormat="1">
      <c r="B1153" s="6"/>
      <c r="C1153" s="17"/>
      <c r="D1153" s="9"/>
      <c r="E1153" s="15"/>
      <c r="F1153" s="55"/>
      <c r="G1153" s="28"/>
      <c r="H1153" s="6"/>
      <c r="I1153" s="195"/>
      <c r="J1153" s="195"/>
      <c r="K1153" s="196"/>
    </row>
    <row r="1154" spans="2:11">
      <c r="B1154" s="6">
        <v>42779</v>
      </c>
      <c r="C1154" s="12">
        <v>1500000150</v>
      </c>
      <c r="D1154" s="9" t="s">
        <v>152</v>
      </c>
      <c r="E1154" s="15" t="s">
        <v>120</v>
      </c>
      <c r="F1154" s="55">
        <v>2355</v>
      </c>
      <c r="G1154" s="28">
        <v>105003.48</v>
      </c>
      <c r="H1154" s="6">
        <v>42779</v>
      </c>
      <c r="I1154" s="195">
        <f>IF(G1154&gt;0,0,"")</f>
        <v>0</v>
      </c>
      <c r="J1154" s="195">
        <f>IF(I1154=0,G1154,"")</f>
        <v>105003.48</v>
      </c>
      <c r="K1154" s="196" t="str">
        <f>IF(J1154&gt;0,"ATRASADO","")</f>
        <v>ATRASADO</v>
      </c>
    </row>
    <row r="1155" spans="2:11" s="175" customFormat="1">
      <c r="B1155" s="6"/>
      <c r="C1155" s="12"/>
      <c r="D1155" s="9"/>
      <c r="E1155" s="15"/>
      <c r="F1155" s="55"/>
      <c r="G1155" s="28"/>
      <c r="H1155" s="6"/>
      <c r="I1155" s="195"/>
      <c r="J1155" s="195"/>
      <c r="K1155" s="196"/>
    </row>
    <row r="1156" spans="2:11" s="175" customFormat="1">
      <c r="B1156" s="6">
        <v>45413</v>
      </c>
      <c r="C1156" s="12" t="s">
        <v>1395</v>
      </c>
      <c r="D1156" s="9" t="s">
        <v>1358</v>
      </c>
      <c r="E1156" s="15" t="s">
        <v>1397</v>
      </c>
      <c r="F1156" s="55">
        <v>2678</v>
      </c>
      <c r="G1156" s="28">
        <v>1754125.46</v>
      </c>
      <c r="H1156" s="6">
        <v>45413</v>
      </c>
      <c r="I1156" s="195">
        <f>IF(G1156&gt;0,0,"")</f>
        <v>0</v>
      </c>
      <c r="J1156" s="195">
        <f>IF(I1156=0,G1156,"")</f>
        <v>1754125.46</v>
      </c>
      <c r="K1156" s="196" t="s">
        <v>746</v>
      </c>
    </row>
    <row r="1157" spans="2:11" s="175" customFormat="1">
      <c r="B1157" s="6" t="s">
        <v>1394</v>
      </c>
      <c r="C1157" s="12" t="s">
        <v>1396</v>
      </c>
      <c r="D1157" s="9" t="s">
        <v>1358</v>
      </c>
      <c r="E1157" s="15" t="s">
        <v>1398</v>
      </c>
      <c r="F1157" s="55">
        <v>2272</v>
      </c>
      <c r="G1157" s="28">
        <v>460200</v>
      </c>
      <c r="H1157" s="6" t="s">
        <v>1394</v>
      </c>
      <c r="I1157" s="195">
        <f>IF(G1157&gt;0,0,"")</f>
        <v>0</v>
      </c>
      <c r="J1157" s="195">
        <f>IF(I1157=0,G1157,"")</f>
        <v>460200</v>
      </c>
      <c r="K1157" s="196" t="s">
        <v>746</v>
      </c>
    </row>
    <row r="1158" spans="2:11" s="186" customFormat="1">
      <c r="B1158" s="6"/>
      <c r="C1158" s="12"/>
      <c r="D1158" s="9"/>
      <c r="E1158" s="15"/>
      <c r="F1158" s="55"/>
      <c r="G1158" s="28"/>
      <c r="H1158" s="6"/>
      <c r="I1158" s="195"/>
      <c r="J1158" s="195"/>
      <c r="K1158" s="196"/>
    </row>
    <row r="1159" spans="2:11" s="186" customFormat="1">
      <c r="B1159" s="6">
        <v>45536</v>
      </c>
      <c r="C1159" s="12" t="s">
        <v>1688</v>
      </c>
      <c r="D1159" s="9" t="s">
        <v>1604</v>
      </c>
      <c r="E1159" s="15" t="s">
        <v>102</v>
      </c>
      <c r="F1159" s="55">
        <v>2221</v>
      </c>
      <c r="G1159" s="28">
        <v>29500</v>
      </c>
      <c r="H1159" s="6">
        <v>45536</v>
      </c>
      <c r="I1159" s="195">
        <f t="shared" ref="I1159:I1164" si="131">IF(G1159&gt;0,0,"")</f>
        <v>0</v>
      </c>
      <c r="J1159" s="195">
        <f t="shared" ref="J1159:J1164" si="132">IF(I1159=0,G1159,"")</f>
        <v>29500</v>
      </c>
      <c r="K1159" s="196" t="s">
        <v>746</v>
      </c>
    </row>
    <row r="1160" spans="2:11" s="186" customFormat="1">
      <c r="B1160" s="6">
        <v>45536</v>
      </c>
      <c r="C1160" s="12" t="s">
        <v>1689</v>
      </c>
      <c r="D1160" s="9" t="s">
        <v>1604</v>
      </c>
      <c r="E1160" s="15" t="s">
        <v>102</v>
      </c>
      <c r="F1160" s="55">
        <v>2221</v>
      </c>
      <c r="G1160" s="28">
        <v>29500</v>
      </c>
      <c r="H1160" s="6">
        <v>45536</v>
      </c>
      <c r="I1160" s="195">
        <f t="shared" si="131"/>
        <v>0</v>
      </c>
      <c r="J1160" s="195">
        <f t="shared" si="132"/>
        <v>29500</v>
      </c>
      <c r="K1160" s="196" t="s">
        <v>746</v>
      </c>
    </row>
    <row r="1161" spans="2:11" s="186" customFormat="1">
      <c r="B1161" s="6">
        <v>45536</v>
      </c>
      <c r="C1161" s="12" t="s">
        <v>1690</v>
      </c>
      <c r="D1161" s="9" t="s">
        <v>1604</v>
      </c>
      <c r="E1161" s="15" t="s">
        <v>102</v>
      </c>
      <c r="F1161" s="55">
        <v>2221</v>
      </c>
      <c r="G1161" s="28">
        <v>29500</v>
      </c>
      <c r="H1161" s="6">
        <v>45536</v>
      </c>
      <c r="I1161" s="195">
        <f t="shared" si="131"/>
        <v>0</v>
      </c>
      <c r="J1161" s="195">
        <f t="shared" si="132"/>
        <v>29500</v>
      </c>
      <c r="K1161" s="196" t="s">
        <v>746</v>
      </c>
    </row>
    <row r="1162" spans="2:11" s="186" customFormat="1">
      <c r="B1162" s="6">
        <v>45536</v>
      </c>
      <c r="C1162" s="12" t="s">
        <v>1691</v>
      </c>
      <c r="D1162" s="9" t="s">
        <v>1604</v>
      </c>
      <c r="E1162" s="15" t="s">
        <v>102</v>
      </c>
      <c r="F1162" s="55">
        <v>2221</v>
      </c>
      <c r="G1162" s="28">
        <v>29500</v>
      </c>
      <c r="H1162" s="6">
        <v>45536</v>
      </c>
      <c r="I1162" s="195">
        <f t="shared" si="131"/>
        <v>0</v>
      </c>
      <c r="J1162" s="195">
        <f t="shared" si="132"/>
        <v>29500</v>
      </c>
      <c r="K1162" s="196" t="s">
        <v>746</v>
      </c>
    </row>
    <row r="1163" spans="2:11" s="186" customFormat="1">
      <c r="B1163" s="6">
        <v>45536</v>
      </c>
      <c r="C1163" s="12" t="s">
        <v>1692</v>
      </c>
      <c r="D1163" s="9" t="s">
        <v>1604</v>
      </c>
      <c r="E1163" s="15" t="s">
        <v>102</v>
      </c>
      <c r="F1163" s="55">
        <v>2221</v>
      </c>
      <c r="G1163" s="28">
        <v>29500</v>
      </c>
      <c r="H1163" s="6">
        <v>45536</v>
      </c>
      <c r="I1163" s="195">
        <f t="shared" si="131"/>
        <v>0</v>
      </c>
      <c r="J1163" s="195">
        <f t="shared" si="132"/>
        <v>29500</v>
      </c>
      <c r="K1163" s="196" t="s">
        <v>746</v>
      </c>
    </row>
    <row r="1164" spans="2:11" s="186" customFormat="1">
      <c r="B1164" s="6">
        <v>45536</v>
      </c>
      <c r="C1164" s="12" t="s">
        <v>1693</v>
      </c>
      <c r="D1164" s="9" t="s">
        <v>1604</v>
      </c>
      <c r="E1164" s="15" t="s">
        <v>102</v>
      </c>
      <c r="F1164" s="55">
        <v>2221</v>
      </c>
      <c r="G1164" s="28">
        <v>29500</v>
      </c>
      <c r="H1164" s="6">
        <v>45536</v>
      </c>
      <c r="I1164" s="195">
        <f t="shared" si="131"/>
        <v>0</v>
      </c>
      <c r="J1164" s="195">
        <f t="shared" si="132"/>
        <v>29500</v>
      </c>
      <c r="K1164" s="196" t="s">
        <v>746</v>
      </c>
    </row>
    <row r="1165" spans="2:11" s="188" customFormat="1">
      <c r="B1165" s="6"/>
      <c r="C1165" s="12"/>
      <c r="D1165" s="9"/>
      <c r="E1165" s="15"/>
      <c r="F1165" s="55"/>
      <c r="G1165" s="28"/>
      <c r="H1165" s="6"/>
      <c r="I1165" s="195"/>
      <c r="J1165" s="195"/>
      <c r="K1165" s="196"/>
    </row>
    <row r="1166" spans="2:11" s="188" customFormat="1">
      <c r="B1166" s="6" t="s">
        <v>1027</v>
      </c>
      <c r="C1166" s="12" t="s">
        <v>1778</v>
      </c>
      <c r="D1166" s="9" t="s">
        <v>1582</v>
      </c>
      <c r="E1166" s="15" t="s">
        <v>536</v>
      </c>
      <c r="F1166" s="55">
        <v>2311</v>
      </c>
      <c r="G1166" s="28">
        <v>275800</v>
      </c>
      <c r="H1166" s="6" t="s">
        <v>1027</v>
      </c>
      <c r="I1166" s="195">
        <f>IF(G1166&gt;0,0,"")</f>
        <v>0</v>
      </c>
      <c r="J1166" s="195">
        <f>IF(I1166=0,G1166,"")</f>
        <v>275800</v>
      </c>
      <c r="K1166" s="196" t="str">
        <f>IF(J1166&gt;0,"ATRASADO","")</f>
        <v>ATRASADO</v>
      </c>
    </row>
    <row r="1167" spans="2:11" s="151" customFormat="1">
      <c r="B1167" s="6"/>
      <c r="C1167" s="12"/>
      <c r="D1167" s="9"/>
      <c r="E1167" s="15"/>
      <c r="F1167" s="55"/>
      <c r="G1167" s="28"/>
      <c r="H1167" s="6"/>
      <c r="I1167" s="195"/>
      <c r="J1167" s="195"/>
      <c r="K1167" s="196"/>
    </row>
    <row r="1168" spans="2:11" s="161" customFormat="1">
      <c r="B1168" s="6">
        <v>45352</v>
      </c>
      <c r="C1168" s="12" t="s">
        <v>1234</v>
      </c>
      <c r="D1168" s="9" t="s">
        <v>915</v>
      </c>
      <c r="E1168" s="15" t="s">
        <v>102</v>
      </c>
      <c r="F1168" s="55">
        <v>2221</v>
      </c>
      <c r="G1168" s="28">
        <v>23600</v>
      </c>
      <c r="H1168" s="6">
        <v>45352</v>
      </c>
      <c r="I1168" s="195">
        <f>IF(G1168&gt;0,0,"")</f>
        <v>0</v>
      </c>
      <c r="J1168" s="195">
        <f>IF(I1168=0,G1168,"")</f>
        <v>23600</v>
      </c>
      <c r="K1168" s="196" t="str">
        <f>IF(J1168&gt;0,"ATRASADO","")</f>
        <v>ATRASADO</v>
      </c>
    </row>
    <row r="1169" spans="2:11" s="161" customFormat="1">
      <c r="B1169" s="6">
        <v>45352</v>
      </c>
      <c r="C1169" s="12" t="s">
        <v>1235</v>
      </c>
      <c r="D1169" s="9" t="s">
        <v>915</v>
      </c>
      <c r="E1169" s="15" t="s">
        <v>102</v>
      </c>
      <c r="F1169" s="55">
        <v>2221</v>
      </c>
      <c r="G1169" s="28">
        <v>23600</v>
      </c>
      <c r="H1169" s="6">
        <v>45352</v>
      </c>
      <c r="I1169" s="195">
        <f>IF(G1169&gt;0,0,"")</f>
        <v>0</v>
      </c>
      <c r="J1169" s="195">
        <f>IF(I1169=0,G1169,"")</f>
        <v>23600</v>
      </c>
      <c r="K1169" s="196" t="str">
        <f>IF(J1169&gt;0,"ATRASADO","")</f>
        <v>ATRASADO</v>
      </c>
    </row>
    <row r="1170" spans="2:11" s="188" customFormat="1">
      <c r="B1170" s="6"/>
      <c r="C1170" s="12"/>
      <c r="D1170" s="9"/>
      <c r="E1170" s="15"/>
      <c r="F1170" s="55"/>
      <c r="G1170" s="28"/>
      <c r="H1170" s="6"/>
      <c r="I1170" s="195"/>
      <c r="J1170" s="195"/>
      <c r="K1170" s="196"/>
    </row>
    <row r="1171" spans="2:11" s="188" customFormat="1">
      <c r="B1171" s="6">
        <v>45505</v>
      </c>
      <c r="C1171" s="12" t="s">
        <v>1234</v>
      </c>
      <c r="D1171" s="9" t="s">
        <v>1588</v>
      </c>
      <c r="E1171" s="15" t="s">
        <v>102</v>
      </c>
      <c r="F1171" s="55">
        <v>2221</v>
      </c>
      <c r="G1171" s="28">
        <v>23600</v>
      </c>
      <c r="H1171" s="6">
        <v>45505</v>
      </c>
      <c r="I1171" s="195">
        <f t="shared" ref="I1171:I1176" si="133">IF(G1171&gt;0,0,"")</f>
        <v>0</v>
      </c>
      <c r="J1171" s="195">
        <f t="shared" ref="J1171:J1176" si="134">IF(I1171=0,G1171,"")</f>
        <v>23600</v>
      </c>
      <c r="K1171" s="196" t="str">
        <f t="shared" ref="K1171:K1176" si="135">IF(J1171&gt;0,"ATRASADO","")</f>
        <v>ATRASADO</v>
      </c>
    </row>
    <row r="1172" spans="2:11" s="188" customFormat="1">
      <c r="B1172" s="6">
        <v>45505</v>
      </c>
      <c r="C1172" s="12" t="s">
        <v>1235</v>
      </c>
      <c r="D1172" s="9" t="s">
        <v>1588</v>
      </c>
      <c r="E1172" s="15" t="s">
        <v>102</v>
      </c>
      <c r="F1172" s="55">
        <v>2221</v>
      </c>
      <c r="G1172" s="28">
        <v>23600</v>
      </c>
      <c r="H1172" s="6">
        <v>45505</v>
      </c>
      <c r="I1172" s="195">
        <f t="shared" si="133"/>
        <v>0</v>
      </c>
      <c r="J1172" s="195">
        <f t="shared" si="134"/>
        <v>23600</v>
      </c>
      <c r="K1172" s="196" t="str">
        <f t="shared" si="135"/>
        <v>ATRASADO</v>
      </c>
    </row>
    <row r="1173" spans="2:11" s="188" customFormat="1">
      <c r="B1173" s="6">
        <v>45505</v>
      </c>
      <c r="C1173" s="12" t="s">
        <v>791</v>
      </c>
      <c r="D1173" s="9" t="s">
        <v>1588</v>
      </c>
      <c r="E1173" s="15" t="s">
        <v>102</v>
      </c>
      <c r="F1173" s="55">
        <v>2221</v>
      </c>
      <c r="G1173" s="28">
        <v>23600</v>
      </c>
      <c r="H1173" s="6">
        <v>45505</v>
      </c>
      <c r="I1173" s="195">
        <f t="shared" si="133"/>
        <v>0</v>
      </c>
      <c r="J1173" s="195">
        <f t="shared" si="134"/>
        <v>23600</v>
      </c>
      <c r="K1173" s="196" t="str">
        <f t="shared" si="135"/>
        <v>ATRASADO</v>
      </c>
    </row>
    <row r="1174" spans="2:11" s="188" customFormat="1">
      <c r="B1174" s="6">
        <v>45505</v>
      </c>
      <c r="C1174" s="12" t="s">
        <v>615</v>
      </c>
      <c r="D1174" s="9" t="s">
        <v>1588</v>
      </c>
      <c r="E1174" s="15" t="s">
        <v>102</v>
      </c>
      <c r="F1174" s="55">
        <v>2221</v>
      </c>
      <c r="G1174" s="28">
        <v>23600</v>
      </c>
      <c r="H1174" s="6">
        <v>45505</v>
      </c>
      <c r="I1174" s="195">
        <f t="shared" si="133"/>
        <v>0</v>
      </c>
      <c r="J1174" s="195">
        <f t="shared" si="134"/>
        <v>23600</v>
      </c>
      <c r="K1174" s="196" t="str">
        <f t="shared" si="135"/>
        <v>ATRASADO</v>
      </c>
    </row>
    <row r="1175" spans="2:11" s="188" customFormat="1">
      <c r="B1175" s="6">
        <v>45516</v>
      </c>
      <c r="C1175" s="12" t="s">
        <v>1497</v>
      </c>
      <c r="D1175" s="9" t="s">
        <v>1588</v>
      </c>
      <c r="E1175" s="15" t="s">
        <v>102</v>
      </c>
      <c r="F1175" s="55">
        <v>2221</v>
      </c>
      <c r="G1175" s="28">
        <v>23600</v>
      </c>
      <c r="H1175" s="6">
        <v>45516</v>
      </c>
      <c r="I1175" s="195">
        <f t="shared" si="133"/>
        <v>0</v>
      </c>
      <c r="J1175" s="195">
        <f t="shared" si="134"/>
        <v>23600</v>
      </c>
      <c r="K1175" s="196" t="str">
        <f t="shared" si="135"/>
        <v>ATRASADO</v>
      </c>
    </row>
    <row r="1176" spans="2:11" s="188" customFormat="1">
      <c r="B1176" s="6">
        <v>45516</v>
      </c>
      <c r="C1176" s="12" t="s">
        <v>1438</v>
      </c>
      <c r="D1176" s="9" t="s">
        <v>1588</v>
      </c>
      <c r="E1176" s="15" t="s">
        <v>102</v>
      </c>
      <c r="F1176" s="55">
        <v>2221</v>
      </c>
      <c r="G1176" s="28">
        <v>23600</v>
      </c>
      <c r="H1176" s="6">
        <v>45516</v>
      </c>
      <c r="I1176" s="195">
        <f t="shared" si="133"/>
        <v>0</v>
      </c>
      <c r="J1176" s="195">
        <f t="shared" si="134"/>
        <v>23600</v>
      </c>
      <c r="K1176" s="196" t="str">
        <f t="shared" si="135"/>
        <v>ATRASADO</v>
      </c>
    </row>
    <row r="1177" spans="2:11" s="131" customFormat="1">
      <c r="B1177" s="6"/>
      <c r="C1177" s="12"/>
      <c r="D1177" s="9"/>
      <c r="E1177" s="15"/>
      <c r="F1177" s="55"/>
      <c r="G1177" s="28"/>
      <c r="H1177" s="6"/>
      <c r="I1177" s="195"/>
      <c r="J1177" s="195"/>
      <c r="K1177" s="196"/>
    </row>
    <row r="1178" spans="2:11" s="131" customFormat="1">
      <c r="B1178" s="6">
        <v>44896</v>
      </c>
      <c r="C1178" s="12" t="s">
        <v>791</v>
      </c>
      <c r="D1178" s="9" t="s">
        <v>774</v>
      </c>
      <c r="E1178" s="15" t="s">
        <v>102</v>
      </c>
      <c r="F1178" s="55">
        <v>2221</v>
      </c>
      <c r="G1178" s="28">
        <v>35400</v>
      </c>
      <c r="H1178" s="6">
        <v>44896</v>
      </c>
      <c r="I1178" s="195">
        <f>IF(G1178&gt;0,0,"")</f>
        <v>0</v>
      </c>
      <c r="J1178" s="195">
        <f>IF(I1178=0,G1178,"")</f>
        <v>35400</v>
      </c>
      <c r="K1178" s="196" t="str">
        <f>IF(J1178&gt;0,"ATRASADO","")</f>
        <v>ATRASADO</v>
      </c>
    </row>
    <row r="1179" spans="2:11" s="172" customFormat="1">
      <c r="B1179" s="6"/>
      <c r="C1179" s="12"/>
      <c r="D1179" s="9"/>
      <c r="E1179" s="15"/>
      <c r="F1179" s="55"/>
      <c r="G1179" s="28"/>
      <c r="H1179" s="6"/>
      <c r="I1179" s="195"/>
      <c r="J1179" s="195"/>
      <c r="K1179" s="196"/>
    </row>
    <row r="1180" spans="2:11" s="172" customFormat="1">
      <c r="B1180" s="6">
        <v>45413</v>
      </c>
      <c r="C1180" s="12" t="s">
        <v>942</v>
      </c>
      <c r="D1180" s="9" t="s">
        <v>988</v>
      </c>
      <c r="E1180" s="15" t="s">
        <v>102</v>
      </c>
      <c r="F1180" s="55">
        <v>2221</v>
      </c>
      <c r="G1180" s="28">
        <v>94400</v>
      </c>
      <c r="H1180" s="6">
        <v>45413</v>
      </c>
      <c r="I1180" s="195">
        <f t="shared" ref="I1180:I1185" si="136">IF(G1180&gt;0,0,"")</f>
        <v>0</v>
      </c>
      <c r="J1180" s="195">
        <f t="shared" ref="J1180:J1185" si="137">IF(I1180=0,G1180,"")</f>
        <v>94400</v>
      </c>
      <c r="K1180" s="196" t="str">
        <f>IF(J1180&gt;0,"ATRASADO","")</f>
        <v>ATRASADO</v>
      </c>
    </row>
    <row r="1181" spans="2:11" s="175" customFormat="1">
      <c r="B1181" s="6">
        <v>45413</v>
      </c>
      <c r="C1181" s="12" t="s">
        <v>1392</v>
      </c>
      <c r="D1181" s="9" t="s">
        <v>988</v>
      </c>
      <c r="E1181" s="15" t="s">
        <v>102</v>
      </c>
      <c r="F1181" s="55">
        <v>2221</v>
      </c>
      <c r="G1181" s="28">
        <v>94400</v>
      </c>
      <c r="H1181" s="6">
        <v>45413</v>
      </c>
      <c r="I1181" s="195">
        <f t="shared" si="136"/>
        <v>0</v>
      </c>
      <c r="J1181" s="195">
        <f t="shared" si="137"/>
        <v>94400</v>
      </c>
      <c r="K1181" s="196" t="str">
        <f>IF(J1181&gt;0,"ATRASADO","")</f>
        <v>ATRASADO</v>
      </c>
    </row>
    <row r="1182" spans="2:11" s="175" customFormat="1">
      <c r="B1182" s="6">
        <v>45383</v>
      </c>
      <c r="C1182" s="12" t="s">
        <v>1299</v>
      </c>
      <c r="D1182" s="9" t="s">
        <v>988</v>
      </c>
      <c r="E1182" s="15" t="s">
        <v>102</v>
      </c>
      <c r="F1182" s="55">
        <v>2221</v>
      </c>
      <c r="G1182" s="28">
        <v>94400</v>
      </c>
      <c r="H1182" s="6">
        <v>45383</v>
      </c>
      <c r="I1182" s="195">
        <f t="shared" si="136"/>
        <v>0</v>
      </c>
      <c r="J1182" s="195">
        <f t="shared" si="137"/>
        <v>94400</v>
      </c>
      <c r="K1182" s="196" t="str">
        <f>IF(J1182&gt;0,"ATRASADO","")</f>
        <v>ATRASADO</v>
      </c>
    </row>
    <row r="1183" spans="2:11" s="175" customFormat="1">
      <c r="B1183" s="6">
        <v>45413</v>
      </c>
      <c r="C1183" s="12" t="s">
        <v>1402</v>
      </c>
      <c r="D1183" s="9" t="s">
        <v>988</v>
      </c>
      <c r="E1183" s="15" t="s">
        <v>102</v>
      </c>
      <c r="F1183" s="55">
        <v>2221</v>
      </c>
      <c r="G1183" s="28">
        <v>94400</v>
      </c>
      <c r="H1183" s="6">
        <v>45413</v>
      </c>
      <c r="I1183" s="195">
        <f t="shared" si="136"/>
        <v>0</v>
      </c>
      <c r="J1183" s="195">
        <f t="shared" si="137"/>
        <v>94400</v>
      </c>
      <c r="K1183" s="196" t="str">
        <f>IF(J1183&gt;0,"ATRASADO","")</f>
        <v>ATRASADO</v>
      </c>
    </row>
    <row r="1184" spans="2:11" s="179" customFormat="1">
      <c r="B1184" s="6">
        <v>45474</v>
      </c>
      <c r="C1184" s="12" t="s">
        <v>974</v>
      </c>
      <c r="D1184" s="9" t="s">
        <v>988</v>
      </c>
      <c r="E1184" s="15" t="s">
        <v>102</v>
      </c>
      <c r="F1184" s="55">
        <v>2221</v>
      </c>
      <c r="G1184" s="28">
        <v>94400</v>
      </c>
      <c r="H1184" s="6">
        <v>45474</v>
      </c>
      <c r="I1184" s="195">
        <f t="shared" si="136"/>
        <v>0</v>
      </c>
      <c r="J1184" s="195">
        <f t="shared" si="137"/>
        <v>94400</v>
      </c>
      <c r="K1184" s="196" t="s">
        <v>746</v>
      </c>
    </row>
    <row r="1185" spans="2:11" s="179" customFormat="1">
      <c r="B1185" s="6">
        <v>45482</v>
      </c>
      <c r="C1185" s="12" t="s">
        <v>1521</v>
      </c>
      <c r="D1185" s="9" t="s">
        <v>988</v>
      </c>
      <c r="E1185" s="15" t="s">
        <v>102</v>
      </c>
      <c r="F1185" s="55">
        <v>2221</v>
      </c>
      <c r="G1185" s="28">
        <v>94400</v>
      </c>
      <c r="H1185" s="6">
        <v>45482</v>
      </c>
      <c r="I1185" s="195">
        <f t="shared" si="136"/>
        <v>0</v>
      </c>
      <c r="J1185" s="195">
        <f t="shared" si="137"/>
        <v>94400</v>
      </c>
      <c r="K1185" s="196" t="s">
        <v>746</v>
      </c>
    </row>
    <row r="1186" spans="2:11" s="179" customFormat="1">
      <c r="B1186" s="6"/>
      <c r="C1186" s="12"/>
      <c r="D1186" s="9"/>
      <c r="E1186" s="15"/>
      <c r="F1186" s="55"/>
      <c r="G1186" s="28"/>
      <c r="H1186" s="6"/>
      <c r="I1186" s="195"/>
      <c r="J1186" s="195"/>
      <c r="K1186" s="196"/>
    </row>
    <row r="1187" spans="2:11" s="179" customFormat="1">
      <c r="B1187" s="6">
        <v>45413</v>
      </c>
      <c r="C1187" s="12" t="s">
        <v>790</v>
      </c>
      <c r="D1187" s="9" t="s">
        <v>1204</v>
      </c>
      <c r="E1187" s="15" t="s">
        <v>102</v>
      </c>
      <c r="F1187" s="55">
        <v>2221</v>
      </c>
      <c r="G1187" s="28">
        <v>29500</v>
      </c>
      <c r="H1187" s="6">
        <v>45413</v>
      </c>
      <c r="I1187" s="195">
        <f>IF(G1187&gt;0,0,"")</f>
        <v>0</v>
      </c>
      <c r="J1187" s="195">
        <f>IF(I1187=0,G1187,"")</f>
        <v>29500</v>
      </c>
      <c r="K1187" s="196" t="str">
        <f>IF(J1187&gt;0,"ATRASADO","")</f>
        <v>ATRASADO</v>
      </c>
    </row>
    <row r="1188" spans="2:11" s="179" customFormat="1">
      <c r="B1188" s="6">
        <v>45413</v>
      </c>
      <c r="C1188" s="12" t="s">
        <v>1375</v>
      </c>
      <c r="D1188" s="9" t="s">
        <v>1204</v>
      </c>
      <c r="E1188" s="15" t="s">
        <v>102</v>
      </c>
      <c r="F1188" s="55">
        <v>2221</v>
      </c>
      <c r="G1188" s="28">
        <v>29500</v>
      </c>
      <c r="H1188" s="6">
        <v>45413</v>
      </c>
      <c r="I1188" s="195">
        <f>IF(G1188&gt;0,0,"")</f>
        <v>0</v>
      </c>
      <c r="J1188" s="195">
        <f>IF(I1188=0,G1188,"")</f>
        <v>29500</v>
      </c>
      <c r="K1188" s="196" t="str">
        <f>IF(J1188&gt;0,"ATRASADO","")</f>
        <v>ATRASADO</v>
      </c>
    </row>
    <row r="1189" spans="2:11" s="179" customFormat="1">
      <c r="B1189" s="6">
        <v>45413</v>
      </c>
      <c r="C1189" s="12" t="s">
        <v>785</v>
      </c>
      <c r="D1189" s="9" t="s">
        <v>1204</v>
      </c>
      <c r="E1189" s="15" t="s">
        <v>102</v>
      </c>
      <c r="F1189" s="55">
        <v>2221</v>
      </c>
      <c r="G1189" s="28">
        <v>29500</v>
      </c>
      <c r="H1189" s="6">
        <v>45413</v>
      </c>
      <c r="I1189" s="195">
        <f>IF(G1189&gt;0,0,"")</f>
        <v>0</v>
      </c>
      <c r="J1189" s="195">
        <f>IF(I1189=0,G1189,"")</f>
        <v>29500</v>
      </c>
      <c r="K1189" s="196" t="str">
        <f>IF(J1189&gt;0,"ATRASADO","")</f>
        <v>ATRASADO</v>
      </c>
    </row>
    <row r="1190" spans="2:11" s="175" customFormat="1">
      <c r="B1190" s="6"/>
      <c r="C1190" s="12"/>
      <c r="D1190" s="9"/>
      <c r="E1190" s="15"/>
      <c r="F1190" s="55"/>
      <c r="G1190" s="28"/>
      <c r="H1190" s="6"/>
      <c r="I1190" s="195"/>
      <c r="J1190" s="195"/>
      <c r="K1190" s="196"/>
    </row>
    <row r="1191" spans="2:11" s="175" customFormat="1">
      <c r="B1191" s="6">
        <v>45418</v>
      </c>
      <c r="C1191" s="12" t="s">
        <v>708</v>
      </c>
      <c r="D1191" s="9" t="s">
        <v>1340</v>
      </c>
      <c r="E1191" s="15" t="s">
        <v>536</v>
      </c>
      <c r="F1191" s="55">
        <v>2311</v>
      </c>
      <c r="G1191" s="28">
        <v>15120000</v>
      </c>
      <c r="H1191" s="6">
        <v>45418</v>
      </c>
      <c r="I1191" s="195">
        <f>IF(G1191&gt;0,0,"")</f>
        <v>0</v>
      </c>
      <c r="J1191" s="195">
        <f>IF(I1191=0,G1191,"")</f>
        <v>15120000</v>
      </c>
      <c r="K1191" s="196" t="str">
        <f>IF(J1191&gt;0,"ATRASADO","")</f>
        <v>ATRASADO</v>
      </c>
    </row>
    <row r="1192" spans="2:11" s="175" customFormat="1">
      <c r="B1192" s="6"/>
      <c r="C1192" s="12"/>
      <c r="D1192" s="9"/>
      <c r="E1192" s="15"/>
      <c r="F1192" s="55"/>
      <c r="G1192" s="28"/>
      <c r="H1192" s="6"/>
      <c r="I1192" s="195"/>
      <c r="J1192" s="195"/>
      <c r="K1192" s="196"/>
    </row>
    <row r="1193" spans="2:11" s="175" customFormat="1">
      <c r="B1193" s="6">
        <v>45413</v>
      </c>
      <c r="C1193" s="12" t="s">
        <v>1187</v>
      </c>
      <c r="D1193" s="9" t="s">
        <v>1348</v>
      </c>
      <c r="E1193" s="15" t="s">
        <v>102</v>
      </c>
      <c r="F1193" s="55">
        <v>2221</v>
      </c>
      <c r="G1193" s="28">
        <v>23600</v>
      </c>
      <c r="H1193" s="6">
        <v>45413</v>
      </c>
      <c r="I1193" s="195">
        <f t="shared" ref="I1193:I1198" si="138">IF(G1193&gt;0,0,"")</f>
        <v>0</v>
      </c>
      <c r="J1193" s="195">
        <f t="shared" ref="J1193:J1198" si="139">IF(I1193=0,G1193,"")</f>
        <v>23600</v>
      </c>
      <c r="K1193" s="196" t="str">
        <f>IF(J1193&gt;0,"ATRASADO","")</f>
        <v>ATRASADO</v>
      </c>
    </row>
    <row r="1194" spans="2:11" s="179" customFormat="1">
      <c r="B1194" s="6">
        <v>45505</v>
      </c>
      <c r="C1194" s="12" t="s">
        <v>882</v>
      </c>
      <c r="D1194" s="9" t="s">
        <v>1348</v>
      </c>
      <c r="E1194" s="15" t="s">
        <v>102</v>
      </c>
      <c r="F1194" s="55">
        <v>2221</v>
      </c>
      <c r="G1194" s="28">
        <v>23600</v>
      </c>
      <c r="H1194" s="6">
        <v>45505</v>
      </c>
      <c r="I1194" s="195">
        <f t="shared" si="138"/>
        <v>0</v>
      </c>
      <c r="J1194" s="195">
        <f t="shared" si="139"/>
        <v>23600</v>
      </c>
      <c r="K1194" s="196" t="str">
        <f>IF(J1194&gt;0,"ATRASADO","")</f>
        <v>ATRASADO</v>
      </c>
    </row>
    <row r="1195" spans="2:11" s="186" customFormat="1">
      <c r="B1195" s="6">
        <v>45505</v>
      </c>
      <c r="C1195" s="12" t="s">
        <v>1035</v>
      </c>
      <c r="D1195" s="9" t="s">
        <v>1348</v>
      </c>
      <c r="E1195" s="15" t="s">
        <v>102</v>
      </c>
      <c r="F1195" s="55">
        <v>2221</v>
      </c>
      <c r="G1195" s="28">
        <v>23600</v>
      </c>
      <c r="H1195" s="6">
        <v>45505</v>
      </c>
      <c r="I1195" s="195">
        <f t="shared" si="138"/>
        <v>0</v>
      </c>
      <c r="J1195" s="195">
        <f t="shared" si="139"/>
        <v>23600</v>
      </c>
      <c r="K1195" s="196" t="str">
        <f>IF(J1195&gt;0,"ATRASADO","")</f>
        <v>ATRASADO</v>
      </c>
    </row>
    <row r="1196" spans="2:11" s="186" customFormat="1">
      <c r="B1196" s="6">
        <v>45474</v>
      </c>
      <c r="C1196" s="12" t="s">
        <v>1110</v>
      </c>
      <c r="D1196" s="9" t="s">
        <v>1348</v>
      </c>
      <c r="E1196" s="15" t="s">
        <v>102</v>
      </c>
      <c r="F1196" s="55">
        <v>2221</v>
      </c>
      <c r="G1196" s="28">
        <v>23600</v>
      </c>
      <c r="H1196" s="6">
        <v>45474</v>
      </c>
      <c r="I1196" s="195">
        <f t="shared" si="138"/>
        <v>0</v>
      </c>
      <c r="J1196" s="195">
        <f t="shared" si="139"/>
        <v>23600</v>
      </c>
      <c r="K1196" s="196" t="str">
        <f>IF(J1196&gt;0,"ATRASADO","")</f>
        <v>ATRASADO</v>
      </c>
    </row>
    <row r="1197" spans="2:11" s="186" customFormat="1">
      <c r="B1197" s="6">
        <v>45536</v>
      </c>
      <c r="C1197" s="12" t="s">
        <v>1628</v>
      </c>
      <c r="D1197" s="9" t="s">
        <v>1348</v>
      </c>
      <c r="E1197" s="15" t="s">
        <v>102</v>
      </c>
      <c r="F1197" s="55">
        <v>2221</v>
      </c>
      <c r="G1197" s="28">
        <v>23600</v>
      </c>
      <c r="H1197" s="6">
        <v>45536</v>
      </c>
      <c r="I1197" s="195">
        <f t="shared" si="138"/>
        <v>0</v>
      </c>
      <c r="J1197" s="195">
        <f t="shared" si="139"/>
        <v>23600</v>
      </c>
      <c r="K1197" s="196" t="s">
        <v>746</v>
      </c>
    </row>
    <row r="1198" spans="2:11" s="186" customFormat="1">
      <c r="B1198" s="6">
        <v>45536</v>
      </c>
      <c r="C1198" s="12" t="s">
        <v>1245</v>
      </c>
      <c r="D1198" s="9" t="s">
        <v>1348</v>
      </c>
      <c r="E1198" s="15" t="s">
        <v>102</v>
      </c>
      <c r="F1198" s="55">
        <v>2221</v>
      </c>
      <c r="G1198" s="28">
        <v>23600</v>
      </c>
      <c r="H1198" s="6">
        <v>45536</v>
      </c>
      <c r="I1198" s="195">
        <f t="shared" si="138"/>
        <v>0</v>
      </c>
      <c r="J1198" s="195">
        <f t="shared" si="139"/>
        <v>23600</v>
      </c>
      <c r="K1198" s="196" t="s">
        <v>746</v>
      </c>
    </row>
    <row r="1199" spans="2:11" s="179" customFormat="1">
      <c r="B1199" s="6"/>
      <c r="C1199" s="12"/>
      <c r="D1199" s="9"/>
      <c r="E1199" s="15"/>
      <c r="F1199" s="55"/>
      <c r="G1199" s="28"/>
      <c r="H1199" s="6"/>
      <c r="I1199" s="195"/>
      <c r="J1199" s="195"/>
      <c r="K1199" s="196"/>
    </row>
    <row r="1200" spans="2:11" s="179" customFormat="1">
      <c r="B1200" s="6">
        <v>45474</v>
      </c>
      <c r="C1200" s="12" t="s">
        <v>1267</v>
      </c>
      <c r="D1200" s="9" t="s">
        <v>1465</v>
      </c>
      <c r="E1200" s="15" t="s">
        <v>102</v>
      </c>
      <c r="F1200" s="55">
        <v>2221</v>
      </c>
      <c r="G1200" s="28">
        <v>23600</v>
      </c>
      <c r="H1200" s="6">
        <v>45474</v>
      </c>
      <c r="I1200" s="195">
        <f>IF(G1200&gt;0,0,"")</f>
        <v>0</v>
      </c>
      <c r="J1200" s="195">
        <f>IF(I1200=0,G1200,"")</f>
        <v>23600</v>
      </c>
      <c r="K1200" s="196" t="str">
        <f>IF(J1200&gt;0,"ATRASADO","")</f>
        <v>ATRASADO</v>
      </c>
    </row>
    <row r="1201" spans="2:11" s="179" customFormat="1">
      <c r="B1201" s="6">
        <v>45474</v>
      </c>
      <c r="C1201" s="12" t="s">
        <v>1268</v>
      </c>
      <c r="D1201" s="9" t="s">
        <v>1465</v>
      </c>
      <c r="E1201" s="15" t="s">
        <v>102</v>
      </c>
      <c r="F1201" s="55">
        <v>2221</v>
      </c>
      <c r="G1201" s="28">
        <v>23600</v>
      </c>
      <c r="H1201" s="6">
        <v>45474</v>
      </c>
      <c r="I1201" s="195">
        <f>IF(G1201&gt;0,0,"")</f>
        <v>0</v>
      </c>
      <c r="J1201" s="195">
        <f>IF(I1201=0,G1201,"")</f>
        <v>23600</v>
      </c>
      <c r="K1201" s="196" t="str">
        <f>IF(J1201&gt;0,"ATRASADO","")</f>
        <v>ATRASADO</v>
      </c>
    </row>
    <row r="1202" spans="2:11" s="179" customFormat="1">
      <c r="B1202" s="6">
        <v>45474</v>
      </c>
      <c r="C1202" s="12" t="s">
        <v>851</v>
      </c>
      <c r="D1202" s="9" t="s">
        <v>1465</v>
      </c>
      <c r="E1202" s="15" t="s">
        <v>102</v>
      </c>
      <c r="F1202" s="55">
        <v>2221</v>
      </c>
      <c r="G1202" s="28">
        <v>23600</v>
      </c>
      <c r="H1202" s="6">
        <v>45474</v>
      </c>
      <c r="I1202" s="195">
        <f>IF(G1202&gt;0,0,"")</f>
        <v>0</v>
      </c>
      <c r="J1202" s="195">
        <f>IF(I1202=0,G1202,"")</f>
        <v>23600</v>
      </c>
      <c r="K1202" s="196" t="str">
        <f>IF(J1202&gt;0,"ATRASADO","")</f>
        <v>ATRASADO</v>
      </c>
    </row>
    <row r="1203" spans="2:11" s="165" customFormat="1">
      <c r="B1203" s="6"/>
      <c r="C1203" s="12"/>
      <c r="D1203" s="9"/>
      <c r="E1203" s="15"/>
      <c r="F1203" s="55"/>
      <c r="G1203" s="28"/>
      <c r="H1203" s="6"/>
      <c r="I1203" s="195"/>
      <c r="J1203" s="195"/>
      <c r="K1203" s="196"/>
    </row>
    <row r="1204" spans="2:11" s="168" customFormat="1">
      <c r="B1204" s="6">
        <v>45303</v>
      </c>
      <c r="C1204" s="12" t="s">
        <v>1517</v>
      </c>
      <c r="D1204" s="9" t="s">
        <v>1123</v>
      </c>
      <c r="E1204" s="15" t="s">
        <v>536</v>
      </c>
      <c r="F1204" s="55">
        <v>2311</v>
      </c>
      <c r="G1204" s="28">
        <v>713494.08</v>
      </c>
      <c r="H1204" s="6">
        <v>45303</v>
      </c>
      <c r="I1204" s="195">
        <f t="shared" ref="I1204:I1213" si="140">IF(G1204&gt;0,0,"")</f>
        <v>0</v>
      </c>
      <c r="J1204" s="195">
        <f t="shared" ref="J1204:J1213" si="141">IF(I1204=0,G1204,"")</f>
        <v>713494.08</v>
      </c>
      <c r="K1204" s="196" t="str">
        <f t="shared" ref="K1204:K1211" si="142">IF(J1204&gt;0,"ATRASADO","")</f>
        <v>ATRASADO</v>
      </c>
    </row>
    <row r="1205" spans="2:11" s="186" customFormat="1">
      <c r="B1205" s="6">
        <v>45328</v>
      </c>
      <c r="C1205" s="12" t="s">
        <v>1698</v>
      </c>
      <c r="D1205" s="9" t="s">
        <v>1123</v>
      </c>
      <c r="E1205" s="15" t="s">
        <v>536</v>
      </c>
      <c r="F1205" s="55">
        <v>2311</v>
      </c>
      <c r="G1205" s="28">
        <v>740500</v>
      </c>
      <c r="H1205" s="6">
        <v>45328</v>
      </c>
      <c r="I1205" s="195">
        <f t="shared" si="140"/>
        <v>0</v>
      </c>
      <c r="J1205" s="195">
        <f t="shared" si="141"/>
        <v>740500</v>
      </c>
      <c r="K1205" s="196" t="str">
        <f t="shared" si="142"/>
        <v>ATRASADO</v>
      </c>
    </row>
    <row r="1206" spans="2:11" s="186" customFormat="1">
      <c r="B1206" s="6">
        <v>45446</v>
      </c>
      <c r="C1206" s="12" t="s">
        <v>1050</v>
      </c>
      <c r="D1206" s="9" t="s">
        <v>1123</v>
      </c>
      <c r="E1206" s="15" t="s">
        <v>536</v>
      </c>
      <c r="F1206" s="55">
        <v>2311</v>
      </c>
      <c r="G1206" s="28">
        <v>509500</v>
      </c>
      <c r="H1206" s="6">
        <v>45446</v>
      </c>
      <c r="I1206" s="195">
        <f t="shared" si="140"/>
        <v>0</v>
      </c>
      <c r="J1206" s="195">
        <f t="shared" si="141"/>
        <v>509500</v>
      </c>
      <c r="K1206" s="196" t="str">
        <f t="shared" si="142"/>
        <v>ATRASADO</v>
      </c>
    </row>
    <row r="1207" spans="2:11" s="168" customFormat="1">
      <c r="B1207" s="6">
        <v>45352</v>
      </c>
      <c r="C1207" s="12" t="s">
        <v>1236</v>
      </c>
      <c r="D1207" s="9" t="s">
        <v>1123</v>
      </c>
      <c r="E1207" s="15" t="s">
        <v>536</v>
      </c>
      <c r="F1207" s="55">
        <v>2311</v>
      </c>
      <c r="G1207" s="28">
        <v>726105.92</v>
      </c>
      <c r="H1207" s="6">
        <v>45352</v>
      </c>
      <c r="I1207" s="195">
        <f t="shared" si="140"/>
        <v>0</v>
      </c>
      <c r="J1207" s="195">
        <f t="shared" si="141"/>
        <v>726105.92</v>
      </c>
      <c r="K1207" s="196" t="str">
        <f t="shared" si="142"/>
        <v>ATRASADO</v>
      </c>
    </row>
    <row r="1208" spans="2:11" s="168" customFormat="1">
      <c r="B1208" s="6" t="s">
        <v>1152</v>
      </c>
      <c r="C1208" s="12" t="s">
        <v>1237</v>
      </c>
      <c r="D1208" s="9" t="s">
        <v>1123</v>
      </c>
      <c r="E1208" s="15" t="s">
        <v>536</v>
      </c>
      <c r="F1208" s="55">
        <v>2311</v>
      </c>
      <c r="G1208" s="28">
        <v>691516</v>
      </c>
      <c r="H1208" s="6" t="s">
        <v>1152</v>
      </c>
      <c r="I1208" s="195">
        <f t="shared" si="140"/>
        <v>0</v>
      </c>
      <c r="J1208" s="195">
        <f t="shared" si="141"/>
        <v>691516</v>
      </c>
      <c r="K1208" s="196" t="str">
        <f t="shared" si="142"/>
        <v>ATRASADO</v>
      </c>
    </row>
    <row r="1209" spans="2:11" s="172" customFormat="1">
      <c r="B1209" s="6">
        <v>45446</v>
      </c>
      <c r="C1209" s="12" t="s">
        <v>1290</v>
      </c>
      <c r="D1209" s="9" t="s">
        <v>1123</v>
      </c>
      <c r="E1209" s="15" t="s">
        <v>536</v>
      </c>
      <c r="F1209" s="55">
        <v>2311</v>
      </c>
      <c r="G1209" s="28">
        <v>1557300</v>
      </c>
      <c r="H1209" s="6">
        <v>45446</v>
      </c>
      <c r="I1209" s="195">
        <f t="shared" si="140"/>
        <v>0</v>
      </c>
      <c r="J1209" s="195">
        <f t="shared" si="141"/>
        <v>1557300</v>
      </c>
      <c r="K1209" s="196" t="str">
        <f t="shared" si="142"/>
        <v>ATRASADO</v>
      </c>
    </row>
    <row r="1210" spans="2:11" s="179" customFormat="1">
      <c r="B1210" s="6" t="s">
        <v>1504</v>
      </c>
      <c r="C1210" s="12" t="s">
        <v>1519</v>
      </c>
      <c r="D1210" s="9" t="s">
        <v>1123</v>
      </c>
      <c r="E1210" s="15" t="s">
        <v>536</v>
      </c>
      <c r="F1210" s="55">
        <v>2311</v>
      </c>
      <c r="G1210" s="28">
        <v>2790048.24</v>
      </c>
      <c r="H1210" s="6" t="s">
        <v>1504</v>
      </c>
      <c r="I1210" s="195">
        <f t="shared" si="140"/>
        <v>0</v>
      </c>
      <c r="J1210" s="195">
        <f t="shared" si="141"/>
        <v>2790048.24</v>
      </c>
      <c r="K1210" s="196" t="str">
        <f t="shared" si="142"/>
        <v>ATRASADO</v>
      </c>
    </row>
    <row r="1211" spans="2:11" s="186" customFormat="1">
      <c r="B1211" s="6" t="s">
        <v>1518</v>
      </c>
      <c r="C1211" s="12" t="s">
        <v>1520</v>
      </c>
      <c r="D1211" s="9" t="s">
        <v>1123</v>
      </c>
      <c r="E1211" s="15" t="s">
        <v>536</v>
      </c>
      <c r="F1211" s="55">
        <v>2311</v>
      </c>
      <c r="G1211" s="28">
        <v>345000</v>
      </c>
      <c r="H1211" s="6" t="s">
        <v>1518</v>
      </c>
      <c r="I1211" s="195">
        <f t="shared" si="140"/>
        <v>0</v>
      </c>
      <c r="J1211" s="195">
        <f t="shared" si="141"/>
        <v>345000</v>
      </c>
      <c r="K1211" s="196" t="str">
        <f t="shared" si="142"/>
        <v>ATRASADO</v>
      </c>
    </row>
    <row r="1212" spans="2:11" s="186" customFormat="1">
      <c r="B1212" s="6">
        <v>45505</v>
      </c>
      <c r="C1212" s="12" t="s">
        <v>1699</v>
      </c>
      <c r="D1212" s="9" t="s">
        <v>1123</v>
      </c>
      <c r="E1212" s="15" t="s">
        <v>536</v>
      </c>
      <c r="F1212" s="55">
        <v>2311</v>
      </c>
      <c r="G1212" s="28">
        <v>1390587.12</v>
      </c>
      <c r="H1212" s="6">
        <v>45505</v>
      </c>
      <c r="I1212" s="195">
        <f t="shared" si="140"/>
        <v>0</v>
      </c>
      <c r="J1212" s="195">
        <f t="shared" si="141"/>
        <v>1390587.12</v>
      </c>
      <c r="K1212" s="196" t="s">
        <v>746</v>
      </c>
    </row>
    <row r="1213" spans="2:11" s="179" customFormat="1">
      <c r="B1213" s="6" t="s">
        <v>1613</v>
      </c>
      <c r="C1213" s="12" t="s">
        <v>1309</v>
      </c>
      <c r="D1213" s="9" t="s">
        <v>1123</v>
      </c>
      <c r="E1213" s="15" t="s">
        <v>536</v>
      </c>
      <c r="F1213" s="55">
        <v>2311</v>
      </c>
      <c r="G1213" s="28">
        <v>536080</v>
      </c>
      <c r="H1213" s="6" t="s">
        <v>1613</v>
      </c>
      <c r="I1213" s="195">
        <f t="shared" si="140"/>
        <v>0</v>
      </c>
      <c r="J1213" s="195">
        <f t="shared" si="141"/>
        <v>536080</v>
      </c>
      <c r="K1213" s="196" t="s">
        <v>746</v>
      </c>
    </row>
    <row r="1214" spans="2:11" s="110" customFormat="1">
      <c r="B1214" s="6"/>
      <c r="C1214" s="12"/>
      <c r="D1214" s="9"/>
      <c r="E1214" s="15"/>
      <c r="F1214" s="55"/>
      <c r="G1214" s="28"/>
      <c r="H1214" s="6"/>
      <c r="I1214" s="195"/>
      <c r="J1214" s="195"/>
      <c r="K1214" s="196"/>
    </row>
    <row r="1215" spans="2:11" s="101" customFormat="1">
      <c r="B1215" s="6" t="s">
        <v>712</v>
      </c>
      <c r="C1215" s="12" t="s">
        <v>731</v>
      </c>
      <c r="D1215" s="9" t="s">
        <v>730</v>
      </c>
      <c r="E1215" s="15" t="s">
        <v>729</v>
      </c>
      <c r="F1215" s="55">
        <v>2242</v>
      </c>
      <c r="G1215" s="28">
        <v>6145166.6600000001</v>
      </c>
      <c r="H1215" s="6" t="s">
        <v>712</v>
      </c>
      <c r="I1215" s="195">
        <f t="shared" ref="I1215:I1221" si="143">IF(G1215&gt;0,0,"")</f>
        <v>0</v>
      </c>
      <c r="J1215" s="195">
        <f t="shared" ref="J1215:J1221" si="144">IF(I1215=0,G1215,"")</f>
        <v>6145166.6600000001</v>
      </c>
      <c r="K1215" s="196" t="str">
        <f>IF(J1215&gt;0,"ATRASADO","")</f>
        <v>ATRASADO</v>
      </c>
    </row>
    <row r="1216" spans="2:11" s="172" customFormat="1">
      <c r="B1216" s="6">
        <v>45479</v>
      </c>
      <c r="C1216" s="12" t="s">
        <v>1513</v>
      </c>
      <c r="D1216" s="9" t="s">
        <v>730</v>
      </c>
      <c r="E1216" s="15" t="s">
        <v>729</v>
      </c>
      <c r="F1216" s="55">
        <v>2242</v>
      </c>
      <c r="G1216" s="28">
        <v>866439</v>
      </c>
      <c r="H1216" s="6">
        <v>45479</v>
      </c>
      <c r="I1216" s="195">
        <f t="shared" si="143"/>
        <v>0</v>
      </c>
      <c r="J1216" s="195">
        <f t="shared" si="144"/>
        <v>866439</v>
      </c>
      <c r="K1216" s="196" t="str">
        <f>IF(J1216&gt;0,"ATRASADO","")</f>
        <v>ATRASADO</v>
      </c>
    </row>
    <row r="1217" spans="2:11" s="179" customFormat="1">
      <c r="B1217" s="6">
        <v>45479</v>
      </c>
      <c r="C1217" s="12" t="s">
        <v>1514</v>
      </c>
      <c r="D1217" s="9" t="s">
        <v>730</v>
      </c>
      <c r="E1217" s="15" t="s">
        <v>729</v>
      </c>
      <c r="F1217" s="55">
        <v>2242</v>
      </c>
      <c r="G1217" s="28">
        <v>1529010</v>
      </c>
      <c r="H1217" s="6">
        <v>45479</v>
      </c>
      <c r="I1217" s="195">
        <f t="shared" si="143"/>
        <v>0</v>
      </c>
      <c r="J1217" s="195">
        <f t="shared" si="144"/>
        <v>1529010</v>
      </c>
      <c r="K1217" s="196" t="str">
        <f>IF(J1217&gt;0,"ATRASADO","")</f>
        <v>ATRASADO</v>
      </c>
    </row>
    <row r="1218" spans="2:11" s="179" customFormat="1">
      <c r="B1218" s="6">
        <v>45479</v>
      </c>
      <c r="C1218" s="12" t="s">
        <v>1515</v>
      </c>
      <c r="D1218" s="9" t="s">
        <v>730</v>
      </c>
      <c r="E1218" s="15" t="s">
        <v>729</v>
      </c>
      <c r="F1218" s="55">
        <v>2242</v>
      </c>
      <c r="G1218" s="28">
        <v>1529010</v>
      </c>
      <c r="H1218" s="6">
        <v>45479</v>
      </c>
      <c r="I1218" s="195">
        <f t="shared" si="143"/>
        <v>0</v>
      </c>
      <c r="J1218" s="195">
        <f t="shared" si="144"/>
        <v>1529010</v>
      </c>
      <c r="K1218" s="196" t="str">
        <f>IF(J1218&gt;0,"ATRASADO","")</f>
        <v>ATRASADO</v>
      </c>
    </row>
    <row r="1219" spans="2:11" s="186" customFormat="1">
      <c r="B1219" s="6">
        <v>45538</v>
      </c>
      <c r="C1219" s="12" t="s">
        <v>1694</v>
      </c>
      <c r="D1219" s="9" t="s">
        <v>730</v>
      </c>
      <c r="E1219" s="15" t="s">
        <v>729</v>
      </c>
      <c r="F1219" s="55">
        <v>2242</v>
      </c>
      <c r="G1219" s="28">
        <v>1529010</v>
      </c>
      <c r="H1219" s="6">
        <v>45538</v>
      </c>
      <c r="I1219" s="195">
        <f t="shared" si="143"/>
        <v>0</v>
      </c>
      <c r="J1219" s="195">
        <f t="shared" si="144"/>
        <v>1529010</v>
      </c>
      <c r="K1219" s="196" t="str">
        <f>IF(J1219&gt;0,"ATRASADO","")</f>
        <v>ATRASADO</v>
      </c>
    </row>
    <row r="1220" spans="2:11" s="186" customFormat="1">
      <c r="B1220" s="6">
        <v>45538</v>
      </c>
      <c r="C1220" s="12" t="s">
        <v>1695</v>
      </c>
      <c r="D1220" s="9" t="s">
        <v>730</v>
      </c>
      <c r="E1220" s="15" t="s">
        <v>729</v>
      </c>
      <c r="F1220" s="55">
        <v>2242</v>
      </c>
      <c r="G1220" s="28">
        <v>1529010</v>
      </c>
      <c r="H1220" s="6">
        <v>45538</v>
      </c>
      <c r="I1220" s="195">
        <f t="shared" si="143"/>
        <v>0</v>
      </c>
      <c r="J1220" s="195">
        <f t="shared" si="144"/>
        <v>1529010</v>
      </c>
      <c r="K1220" s="196" t="s">
        <v>746</v>
      </c>
    </row>
    <row r="1221" spans="2:11" s="186" customFormat="1">
      <c r="B1221" s="6">
        <v>45538</v>
      </c>
      <c r="C1221" s="12" t="s">
        <v>1696</v>
      </c>
      <c r="D1221" s="9" t="s">
        <v>730</v>
      </c>
      <c r="E1221" s="15" t="s">
        <v>729</v>
      </c>
      <c r="F1221" s="55">
        <v>2242</v>
      </c>
      <c r="G1221" s="28">
        <v>1675600</v>
      </c>
      <c r="H1221" s="6">
        <v>45538</v>
      </c>
      <c r="I1221" s="195">
        <f t="shared" si="143"/>
        <v>0</v>
      </c>
      <c r="J1221" s="195">
        <f t="shared" si="144"/>
        <v>1675600</v>
      </c>
      <c r="K1221" s="196" t="s">
        <v>746</v>
      </c>
    </row>
    <row r="1222" spans="2:11" s="188" customFormat="1">
      <c r="B1222" s="6"/>
      <c r="C1222" s="12"/>
      <c r="D1222" s="9"/>
      <c r="E1222" s="15"/>
      <c r="F1222" s="55"/>
      <c r="G1222" s="28"/>
      <c r="H1222" s="6"/>
      <c r="I1222" s="195"/>
      <c r="J1222" s="195"/>
      <c r="K1222" s="196"/>
    </row>
    <row r="1223" spans="2:11" s="188" customFormat="1">
      <c r="B1223" s="6">
        <v>45200</v>
      </c>
      <c r="C1223" s="12" t="s">
        <v>552</v>
      </c>
      <c r="D1223" s="9" t="s">
        <v>1580</v>
      </c>
      <c r="E1223" s="15" t="s">
        <v>114</v>
      </c>
      <c r="F1223" s="55">
        <v>2332</v>
      </c>
      <c r="G1223" s="28">
        <v>1460427</v>
      </c>
      <c r="H1223" s="6">
        <v>45200</v>
      </c>
      <c r="I1223" s="195">
        <f>IF(G1223&gt;0,0,"")</f>
        <v>0</v>
      </c>
      <c r="J1223" s="195">
        <f>IF(I1223=0,G1223,"")</f>
        <v>1460427</v>
      </c>
      <c r="K1223" s="196" t="str">
        <f>IF(J1223&gt;0,"ATRASADO","")</f>
        <v>ATRASADO</v>
      </c>
    </row>
    <row r="1224" spans="2:11" s="168" customFormat="1">
      <c r="B1224" s="6"/>
      <c r="C1224" s="12"/>
      <c r="D1224" s="9"/>
      <c r="E1224" s="15"/>
      <c r="F1224" s="55"/>
      <c r="G1224" s="28"/>
      <c r="H1224" s="6"/>
      <c r="I1224" s="195"/>
      <c r="J1224" s="195"/>
      <c r="K1224" s="196"/>
    </row>
    <row r="1225" spans="2:11" s="168" customFormat="1">
      <c r="B1225" s="6">
        <v>45413</v>
      </c>
      <c r="C1225" s="12" t="s">
        <v>1391</v>
      </c>
      <c r="D1225" s="9" t="s">
        <v>1139</v>
      </c>
      <c r="E1225" s="15" t="s">
        <v>102</v>
      </c>
      <c r="F1225" s="55">
        <v>2221</v>
      </c>
      <c r="G1225" s="28">
        <v>35400</v>
      </c>
      <c r="H1225" s="6">
        <v>45413</v>
      </c>
      <c r="I1225" s="195">
        <f t="shared" ref="I1225:I1236" si="145">IF(G1225&gt;0,0,"")</f>
        <v>0</v>
      </c>
      <c r="J1225" s="195">
        <f t="shared" ref="J1225:J1236" si="146">IF(I1225=0,G1225,"")</f>
        <v>35400</v>
      </c>
      <c r="K1225" s="196" t="str">
        <f t="shared" ref="K1225:K1236" si="147">IF(J1225&gt;0,"ATRASADO","")</f>
        <v>ATRASADO</v>
      </c>
    </row>
    <row r="1226" spans="2:11" s="175" customFormat="1">
      <c r="B1226" s="6">
        <v>45413</v>
      </c>
      <c r="C1226" s="12" t="s">
        <v>1399</v>
      </c>
      <c r="D1226" s="9" t="s">
        <v>1139</v>
      </c>
      <c r="E1226" s="15" t="s">
        <v>102</v>
      </c>
      <c r="F1226" s="55">
        <v>2221</v>
      </c>
      <c r="G1226" s="28">
        <v>35400</v>
      </c>
      <c r="H1226" s="6">
        <v>45413</v>
      </c>
      <c r="I1226" s="195">
        <f t="shared" si="145"/>
        <v>0</v>
      </c>
      <c r="J1226" s="195">
        <f t="shared" si="146"/>
        <v>35400</v>
      </c>
      <c r="K1226" s="196" t="str">
        <f t="shared" si="147"/>
        <v>ATRASADO</v>
      </c>
    </row>
    <row r="1227" spans="2:11" s="175" customFormat="1">
      <c r="B1227" s="6">
        <v>45413</v>
      </c>
      <c r="C1227" s="12" t="s">
        <v>1400</v>
      </c>
      <c r="D1227" s="9" t="s">
        <v>1139</v>
      </c>
      <c r="E1227" s="15" t="s">
        <v>102</v>
      </c>
      <c r="F1227" s="55">
        <v>2221</v>
      </c>
      <c r="G1227" s="28">
        <v>35400</v>
      </c>
      <c r="H1227" s="6">
        <v>45413</v>
      </c>
      <c r="I1227" s="195">
        <f t="shared" si="145"/>
        <v>0</v>
      </c>
      <c r="J1227" s="195">
        <f t="shared" si="146"/>
        <v>35400</v>
      </c>
      <c r="K1227" s="196" t="str">
        <f t="shared" si="147"/>
        <v>ATRASADO</v>
      </c>
    </row>
    <row r="1228" spans="2:11" s="175" customFormat="1">
      <c r="B1228" s="6">
        <v>45323</v>
      </c>
      <c r="C1228" s="12" t="s">
        <v>1171</v>
      </c>
      <c r="D1228" s="9" t="s">
        <v>1139</v>
      </c>
      <c r="E1228" s="15" t="s">
        <v>102</v>
      </c>
      <c r="F1228" s="55">
        <v>2221</v>
      </c>
      <c r="G1228" s="28">
        <v>35400</v>
      </c>
      <c r="H1228" s="6">
        <v>45323</v>
      </c>
      <c r="I1228" s="195">
        <f t="shared" si="145"/>
        <v>0</v>
      </c>
      <c r="J1228" s="195">
        <f t="shared" si="146"/>
        <v>35400</v>
      </c>
      <c r="K1228" s="196" t="str">
        <f t="shared" si="147"/>
        <v>ATRASADO</v>
      </c>
    </row>
    <row r="1229" spans="2:11" s="168" customFormat="1">
      <c r="B1229" s="6">
        <v>45323</v>
      </c>
      <c r="C1229" s="12" t="s">
        <v>1172</v>
      </c>
      <c r="D1229" s="9" t="s">
        <v>1139</v>
      </c>
      <c r="E1229" s="15" t="s">
        <v>102</v>
      </c>
      <c r="F1229" s="55">
        <v>2221</v>
      </c>
      <c r="G1229" s="28">
        <v>35400</v>
      </c>
      <c r="H1229" s="6">
        <v>45323</v>
      </c>
      <c r="I1229" s="195">
        <f t="shared" si="145"/>
        <v>0</v>
      </c>
      <c r="J1229" s="195">
        <f t="shared" si="146"/>
        <v>35400</v>
      </c>
      <c r="K1229" s="196" t="str">
        <f t="shared" si="147"/>
        <v>ATRASADO</v>
      </c>
    </row>
    <row r="1230" spans="2:11" s="188" customFormat="1">
      <c r="B1230" s="6">
        <v>45505</v>
      </c>
      <c r="C1230" s="12" t="s">
        <v>1779</v>
      </c>
      <c r="D1230" s="9" t="s">
        <v>1139</v>
      </c>
      <c r="E1230" s="15" t="s">
        <v>102</v>
      </c>
      <c r="F1230" s="55">
        <v>2221</v>
      </c>
      <c r="G1230" s="28">
        <v>35400</v>
      </c>
      <c r="H1230" s="6">
        <v>45505</v>
      </c>
      <c r="I1230" s="195">
        <f t="shared" si="145"/>
        <v>0</v>
      </c>
      <c r="J1230" s="195">
        <f t="shared" si="146"/>
        <v>35400</v>
      </c>
      <c r="K1230" s="196" t="str">
        <f t="shared" si="147"/>
        <v>ATRASADO</v>
      </c>
    </row>
    <row r="1231" spans="2:11" s="188" customFormat="1">
      <c r="B1231" s="6">
        <v>45505</v>
      </c>
      <c r="C1231" s="12" t="s">
        <v>1780</v>
      </c>
      <c r="D1231" s="9" t="s">
        <v>1139</v>
      </c>
      <c r="E1231" s="15" t="s">
        <v>102</v>
      </c>
      <c r="F1231" s="55">
        <v>2221</v>
      </c>
      <c r="G1231" s="28">
        <v>35400</v>
      </c>
      <c r="H1231" s="6">
        <v>45505</v>
      </c>
      <c r="I1231" s="195">
        <f t="shared" si="145"/>
        <v>0</v>
      </c>
      <c r="J1231" s="195">
        <f t="shared" si="146"/>
        <v>35400</v>
      </c>
      <c r="K1231" s="196" t="str">
        <f t="shared" si="147"/>
        <v>ATRASADO</v>
      </c>
    </row>
    <row r="1232" spans="2:11" s="188" customFormat="1">
      <c r="B1232" s="6">
        <v>45505</v>
      </c>
      <c r="C1232" s="12" t="s">
        <v>1781</v>
      </c>
      <c r="D1232" s="9" t="s">
        <v>1139</v>
      </c>
      <c r="E1232" s="15" t="s">
        <v>102</v>
      </c>
      <c r="F1232" s="55">
        <v>2221</v>
      </c>
      <c r="G1232" s="28">
        <v>35400</v>
      </c>
      <c r="H1232" s="6">
        <v>45505</v>
      </c>
      <c r="I1232" s="195">
        <f t="shared" si="145"/>
        <v>0</v>
      </c>
      <c r="J1232" s="195">
        <f t="shared" si="146"/>
        <v>35400</v>
      </c>
      <c r="K1232" s="196" t="str">
        <f t="shared" si="147"/>
        <v>ATRASADO</v>
      </c>
    </row>
    <row r="1233" spans="2:11" s="188" customFormat="1">
      <c r="B1233" s="6">
        <v>45505</v>
      </c>
      <c r="C1233" s="12" t="s">
        <v>1516</v>
      </c>
      <c r="D1233" s="9" t="s">
        <v>1139</v>
      </c>
      <c r="E1233" s="15" t="s">
        <v>102</v>
      </c>
      <c r="F1233" s="55">
        <v>2221</v>
      </c>
      <c r="G1233" s="28">
        <v>35400</v>
      </c>
      <c r="H1233" s="6">
        <v>45505</v>
      </c>
      <c r="I1233" s="195">
        <f t="shared" si="145"/>
        <v>0</v>
      </c>
      <c r="J1233" s="195">
        <f t="shared" si="146"/>
        <v>35400</v>
      </c>
      <c r="K1233" s="196" t="str">
        <f t="shared" si="147"/>
        <v>ATRASADO</v>
      </c>
    </row>
    <row r="1234" spans="2:11" s="188" customFormat="1">
      <c r="B1234" s="6">
        <v>45505</v>
      </c>
      <c r="C1234" s="12" t="s">
        <v>1782</v>
      </c>
      <c r="D1234" s="9" t="s">
        <v>1139</v>
      </c>
      <c r="E1234" s="15" t="s">
        <v>102</v>
      </c>
      <c r="F1234" s="55">
        <v>2221</v>
      </c>
      <c r="G1234" s="28">
        <v>35400</v>
      </c>
      <c r="H1234" s="6">
        <v>45505</v>
      </c>
      <c r="I1234" s="195">
        <f t="shared" si="145"/>
        <v>0</v>
      </c>
      <c r="J1234" s="195">
        <f t="shared" si="146"/>
        <v>35400</v>
      </c>
      <c r="K1234" s="196" t="str">
        <f t="shared" si="147"/>
        <v>ATRASADO</v>
      </c>
    </row>
    <row r="1235" spans="2:11" s="188" customFormat="1">
      <c r="B1235" s="6">
        <v>45505</v>
      </c>
      <c r="C1235" s="12" t="s">
        <v>1783</v>
      </c>
      <c r="D1235" s="9" t="s">
        <v>1139</v>
      </c>
      <c r="E1235" s="15" t="s">
        <v>102</v>
      </c>
      <c r="F1235" s="55">
        <v>2221</v>
      </c>
      <c r="G1235" s="28">
        <v>35400</v>
      </c>
      <c r="H1235" s="6">
        <v>45505</v>
      </c>
      <c r="I1235" s="195">
        <f t="shared" si="145"/>
        <v>0</v>
      </c>
      <c r="J1235" s="195">
        <f t="shared" si="146"/>
        <v>35400</v>
      </c>
      <c r="K1235" s="196" t="str">
        <f t="shared" si="147"/>
        <v>ATRASADO</v>
      </c>
    </row>
    <row r="1236" spans="2:11" s="188" customFormat="1">
      <c r="B1236" s="6">
        <v>45505</v>
      </c>
      <c r="C1236" s="12" t="s">
        <v>1784</v>
      </c>
      <c r="D1236" s="9" t="s">
        <v>1139</v>
      </c>
      <c r="E1236" s="15" t="s">
        <v>102</v>
      </c>
      <c r="F1236" s="55">
        <v>2221</v>
      </c>
      <c r="G1236" s="28">
        <v>35400</v>
      </c>
      <c r="H1236" s="6">
        <v>45505</v>
      </c>
      <c r="I1236" s="195">
        <f t="shared" si="145"/>
        <v>0</v>
      </c>
      <c r="J1236" s="195">
        <f t="shared" si="146"/>
        <v>35400</v>
      </c>
      <c r="K1236" s="196" t="str">
        <f t="shared" si="147"/>
        <v>ATRASADO</v>
      </c>
    </row>
    <row r="1237" spans="2:11" s="175" customFormat="1">
      <c r="B1237" s="6"/>
      <c r="C1237" s="12"/>
      <c r="D1237" s="9"/>
      <c r="E1237" s="15"/>
      <c r="F1237" s="55"/>
      <c r="G1237" s="28"/>
      <c r="H1237" s="6"/>
      <c r="I1237" s="195"/>
      <c r="J1237" s="195"/>
      <c r="K1237" s="196"/>
    </row>
    <row r="1238" spans="2:11" s="179" customFormat="1">
      <c r="B1238" s="6">
        <v>45474</v>
      </c>
      <c r="C1238" s="12" t="s">
        <v>1451</v>
      </c>
      <c r="D1238" s="9" t="s">
        <v>1467</v>
      </c>
      <c r="E1238" s="15" t="s">
        <v>102</v>
      </c>
      <c r="F1238" s="55">
        <v>2221</v>
      </c>
      <c r="G1238" s="28">
        <v>23600</v>
      </c>
      <c r="H1238" s="6">
        <v>45474</v>
      </c>
      <c r="I1238" s="195">
        <f>IF(G1238&gt;0,0,"")</f>
        <v>0</v>
      </c>
      <c r="J1238" s="195">
        <f>IF(I1238=0,G1238,"")</f>
        <v>23600</v>
      </c>
      <c r="K1238" s="196" t="s">
        <v>746</v>
      </c>
    </row>
    <row r="1239" spans="2:11" s="179" customFormat="1">
      <c r="B1239" s="6">
        <v>45474</v>
      </c>
      <c r="C1239" s="12" t="s">
        <v>1476</v>
      </c>
      <c r="D1239" s="9" t="s">
        <v>1467</v>
      </c>
      <c r="E1239" s="15" t="s">
        <v>102</v>
      </c>
      <c r="F1239" s="55">
        <v>2221</v>
      </c>
      <c r="G1239" s="28">
        <v>23600</v>
      </c>
      <c r="H1239" s="6">
        <v>45474</v>
      </c>
      <c r="I1239" s="195">
        <f>IF(G1239&gt;0,0,"")</f>
        <v>0</v>
      </c>
      <c r="J1239" s="195">
        <f>IF(I1239=0,G1239,"")</f>
        <v>23600</v>
      </c>
      <c r="K1239" s="196" t="s">
        <v>746</v>
      </c>
    </row>
    <row r="1240" spans="2:11" s="179" customFormat="1">
      <c r="B1240" s="6">
        <v>45474</v>
      </c>
      <c r="C1240" s="12" t="s">
        <v>1477</v>
      </c>
      <c r="D1240" s="9" t="s">
        <v>1467</v>
      </c>
      <c r="E1240" s="15" t="s">
        <v>102</v>
      </c>
      <c r="F1240" s="55">
        <v>2221</v>
      </c>
      <c r="G1240" s="28">
        <v>23600</v>
      </c>
      <c r="H1240" s="6">
        <v>45474</v>
      </c>
      <c r="I1240" s="195">
        <f>IF(G1240&gt;0,0,"")</f>
        <v>0</v>
      </c>
      <c r="J1240" s="195">
        <f>IF(I1240=0,G1240,"")</f>
        <v>23600</v>
      </c>
      <c r="K1240" s="196" t="s">
        <v>746</v>
      </c>
    </row>
    <row r="1241" spans="2:11" s="175" customFormat="1">
      <c r="B1241" s="6">
        <v>45474</v>
      </c>
      <c r="C1241" s="12" t="s">
        <v>972</v>
      </c>
      <c r="D1241" s="9" t="s">
        <v>1467</v>
      </c>
      <c r="E1241" s="15" t="s">
        <v>102</v>
      </c>
      <c r="F1241" s="55">
        <v>2221</v>
      </c>
      <c r="G1241" s="28">
        <v>23600</v>
      </c>
      <c r="H1241" s="6">
        <v>45474</v>
      </c>
      <c r="I1241" s="195">
        <f>IF(G1241&gt;0,0,"")</f>
        <v>0</v>
      </c>
      <c r="J1241" s="195">
        <f>IF(I1241=0,G1241,"")</f>
        <v>23600</v>
      </c>
      <c r="K1241" s="196" t="s">
        <v>746</v>
      </c>
    </row>
    <row r="1242" spans="2:11" s="112" customFormat="1">
      <c r="B1242" s="6"/>
      <c r="C1242" s="12"/>
      <c r="D1242" s="9"/>
      <c r="E1242" s="15"/>
      <c r="F1242" s="55"/>
      <c r="G1242" s="28"/>
      <c r="H1242" s="6"/>
      <c r="I1242" s="195"/>
      <c r="J1242" s="195"/>
      <c r="K1242" s="196"/>
    </row>
    <row r="1243" spans="2:11" s="77" customFormat="1">
      <c r="B1243" s="32">
        <v>41569</v>
      </c>
      <c r="C1243" s="31" t="s">
        <v>483</v>
      </c>
      <c r="D1243" s="9" t="s">
        <v>484</v>
      </c>
      <c r="E1243" s="15" t="s">
        <v>485</v>
      </c>
      <c r="F1243" s="55">
        <v>2323</v>
      </c>
      <c r="G1243" s="28">
        <v>135346</v>
      </c>
      <c r="H1243" s="32">
        <v>41569</v>
      </c>
      <c r="I1243" s="195">
        <f>IF(G1243&gt;0,0,"")</f>
        <v>0</v>
      </c>
      <c r="J1243" s="195">
        <f>IF(I1243=0,G1243,"")</f>
        <v>135346</v>
      </c>
      <c r="K1243" s="196" t="str">
        <f>IF(J1243&gt;0,"ATRASADO","")</f>
        <v>ATRASADO</v>
      </c>
    </row>
    <row r="1244" spans="2:11" s="131" customFormat="1">
      <c r="B1244" s="32"/>
      <c r="C1244" s="31"/>
      <c r="D1244" s="9"/>
      <c r="E1244" s="15"/>
      <c r="F1244" s="55"/>
      <c r="G1244" s="28"/>
      <c r="H1244" s="32"/>
      <c r="I1244" s="195"/>
      <c r="J1244" s="195"/>
      <c r="K1244" s="196"/>
    </row>
    <row r="1245" spans="2:11" s="151" customFormat="1">
      <c r="B1245" s="32">
        <v>45201</v>
      </c>
      <c r="C1245" s="31" t="s">
        <v>877</v>
      </c>
      <c r="D1245" s="9" t="s">
        <v>771</v>
      </c>
      <c r="E1245" s="15" t="s">
        <v>975</v>
      </c>
      <c r="F1245" s="55">
        <v>2641</v>
      </c>
      <c r="G1245" s="28">
        <v>1525740</v>
      </c>
      <c r="H1245" s="32">
        <v>45201</v>
      </c>
      <c r="I1245" s="195">
        <f>IF(G1245&gt;0,0,"")</f>
        <v>0</v>
      </c>
      <c r="J1245" s="195">
        <f>IF(I1245=0,G1245,"")</f>
        <v>1525740</v>
      </c>
      <c r="K1245" s="196" t="str">
        <f>IF(J1245&gt;0,"ATRASADO","")</f>
        <v>ATRASADO</v>
      </c>
    </row>
    <row r="1246" spans="2:11" s="154" customFormat="1">
      <c r="B1246" s="32">
        <v>45231</v>
      </c>
      <c r="C1246" s="31" t="s">
        <v>840</v>
      </c>
      <c r="D1246" s="9" t="s">
        <v>771</v>
      </c>
      <c r="E1246" s="15" t="s">
        <v>975</v>
      </c>
      <c r="F1246" s="55">
        <v>2641</v>
      </c>
      <c r="G1246" s="28">
        <v>1088184.79</v>
      </c>
      <c r="H1246" s="32">
        <v>45231</v>
      </c>
      <c r="I1246" s="195">
        <f>IF(G1246&gt;0,0,"")</f>
        <v>0</v>
      </c>
      <c r="J1246" s="195">
        <f>IF(I1246=0,G1246,"")</f>
        <v>1088184.79</v>
      </c>
      <c r="K1246" s="196" t="str">
        <f>IF(J1246&gt;0,"ATRASADO","")</f>
        <v>ATRASADO</v>
      </c>
    </row>
    <row r="1247" spans="2:11" s="172" customFormat="1">
      <c r="B1247" s="32"/>
      <c r="C1247" s="31"/>
      <c r="D1247" s="9"/>
      <c r="E1247" s="15"/>
      <c r="F1247" s="55"/>
      <c r="G1247" s="28"/>
      <c r="H1247" s="32"/>
      <c r="I1247" s="195"/>
      <c r="J1247" s="195"/>
      <c r="K1247" s="196"/>
    </row>
    <row r="1248" spans="2:11" s="172" customFormat="1">
      <c r="B1248" s="32">
        <v>45383</v>
      </c>
      <c r="C1248" s="31" t="s">
        <v>1224</v>
      </c>
      <c r="D1248" s="9" t="s">
        <v>781</v>
      </c>
      <c r="E1248" s="15" t="s">
        <v>102</v>
      </c>
      <c r="F1248" s="55">
        <v>2221</v>
      </c>
      <c r="G1248" s="28">
        <v>47200</v>
      </c>
      <c r="H1248" s="32">
        <v>45383</v>
      </c>
      <c r="I1248" s="195">
        <f t="shared" ref="I1248:I1254" si="148">IF(G1248&gt;0,0,"")</f>
        <v>0</v>
      </c>
      <c r="J1248" s="195">
        <f t="shared" ref="J1248:J1254" si="149">IF(I1248=0,G1248,"")</f>
        <v>47200</v>
      </c>
      <c r="K1248" s="196" t="str">
        <f t="shared" ref="K1248:K1253" si="150">IF(J1248&gt;0,"ATRASADO","")</f>
        <v>ATRASADO</v>
      </c>
    </row>
    <row r="1249" spans="2:11" s="175" customFormat="1">
      <c r="B1249" s="32">
        <v>45413</v>
      </c>
      <c r="C1249" s="31" t="s">
        <v>1171</v>
      </c>
      <c r="D1249" s="9" t="s">
        <v>781</v>
      </c>
      <c r="E1249" s="15" t="s">
        <v>102</v>
      </c>
      <c r="F1249" s="55">
        <v>2221</v>
      </c>
      <c r="G1249" s="28">
        <v>47200</v>
      </c>
      <c r="H1249" s="32">
        <v>45413</v>
      </c>
      <c r="I1249" s="195">
        <f t="shared" si="148"/>
        <v>0</v>
      </c>
      <c r="J1249" s="195">
        <f t="shared" si="149"/>
        <v>47200</v>
      </c>
      <c r="K1249" s="196" t="str">
        <f t="shared" si="150"/>
        <v>ATRASADO</v>
      </c>
    </row>
    <row r="1250" spans="2:11" s="175" customFormat="1">
      <c r="B1250" s="32">
        <v>45413</v>
      </c>
      <c r="C1250" s="31" t="s">
        <v>1401</v>
      </c>
      <c r="D1250" s="9" t="s">
        <v>781</v>
      </c>
      <c r="E1250" s="15" t="s">
        <v>102</v>
      </c>
      <c r="F1250" s="55">
        <v>2221</v>
      </c>
      <c r="G1250" s="28">
        <v>47200</v>
      </c>
      <c r="H1250" s="32">
        <v>45413</v>
      </c>
      <c r="I1250" s="195">
        <f t="shared" si="148"/>
        <v>0</v>
      </c>
      <c r="J1250" s="195">
        <f t="shared" si="149"/>
        <v>47200</v>
      </c>
      <c r="K1250" s="196" t="str">
        <f t="shared" si="150"/>
        <v>ATRASADO</v>
      </c>
    </row>
    <row r="1251" spans="2:11" s="172" customFormat="1">
      <c r="B1251" s="32">
        <v>45383</v>
      </c>
      <c r="C1251" s="31" t="s">
        <v>1298</v>
      </c>
      <c r="D1251" s="9" t="s">
        <v>781</v>
      </c>
      <c r="E1251" s="15" t="s">
        <v>102</v>
      </c>
      <c r="F1251" s="55">
        <v>2221</v>
      </c>
      <c r="G1251" s="28">
        <v>47200</v>
      </c>
      <c r="H1251" s="32">
        <v>45383</v>
      </c>
      <c r="I1251" s="195">
        <f t="shared" si="148"/>
        <v>0</v>
      </c>
      <c r="J1251" s="195">
        <f t="shared" si="149"/>
        <v>47200</v>
      </c>
      <c r="K1251" s="196" t="str">
        <f t="shared" si="150"/>
        <v>ATRASADO</v>
      </c>
    </row>
    <row r="1252" spans="2:11" s="179" customFormat="1">
      <c r="B1252" s="32">
        <v>45474</v>
      </c>
      <c r="C1252" s="31" t="s">
        <v>1516</v>
      </c>
      <c r="D1252" s="9" t="s">
        <v>781</v>
      </c>
      <c r="E1252" s="15" t="s">
        <v>102</v>
      </c>
      <c r="F1252" s="55">
        <v>2221</v>
      </c>
      <c r="G1252" s="28">
        <v>47200</v>
      </c>
      <c r="H1252" s="32">
        <v>45474</v>
      </c>
      <c r="I1252" s="195">
        <f t="shared" si="148"/>
        <v>0</v>
      </c>
      <c r="J1252" s="195">
        <f t="shared" si="149"/>
        <v>47200</v>
      </c>
      <c r="K1252" s="196" t="str">
        <f t="shared" si="150"/>
        <v>ATRASADO</v>
      </c>
    </row>
    <row r="1253" spans="2:11" s="186" customFormat="1">
      <c r="B1253" s="32">
        <v>45474</v>
      </c>
      <c r="C1253" s="31" t="s">
        <v>1517</v>
      </c>
      <c r="D1253" s="9" t="s">
        <v>781</v>
      </c>
      <c r="E1253" s="15" t="s">
        <v>102</v>
      </c>
      <c r="F1253" s="55">
        <v>2221</v>
      </c>
      <c r="G1253" s="28">
        <v>47200</v>
      </c>
      <c r="H1253" s="32">
        <v>45474</v>
      </c>
      <c r="I1253" s="195">
        <f t="shared" si="148"/>
        <v>0</v>
      </c>
      <c r="J1253" s="195">
        <f t="shared" si="149"/>
        <v>47200</v>
      </c>
      <c r="K1253" s="196" t="str">
        <f t="shared" si="150"/>
        <v>ATRASADO</v>
      </c>
    </row>
    <row r="1254" spans="2:11" s="179" customFormat="1">
      <c r="B1254" s="32">
        <v>45536</v>
      </c>
      <c r="C1254" s="31" t="s">
        <v>1697</v>
      </c>
      <c r="D1254" s="9" t="s">
        <v>781</v>
      </c>
      <c r="E1254" s="15" t="s">
        <v>102</v>
      </c>
      <c r="F1254" s="55">
        <v>2221</v>
      </c>
      <c r="G1254" s="28">
        <v>47200</v>
      </c>
      <c r="H1254" s="32">
        <v>45536</v>
      </c>
      <c r="I1254" s="195">
        <f t="shared" si="148"/>
        <v>0</v>
      </c>
      <c r="J1254" s="195">
        <f t="shared" si="149"/>
        <v>47200</v>
      </c>
      <c r="K1254" s="196" t="s">
        <v>746</v>
      </c>
    </row>
    <row r="1255" spans="2:11" s="112" customFormat="1">
      <c r="B1255" s="6"/>
      <c r="C1255" s="12"/>
      <c r="D1255" s="9"/>
      <c r="E1255" s="15"/>
      <c r="F1255" s="55"/>
      <c r="G1255" s="28"/>
      <c r="H1255" s="6"/>
      <c r="I1255" s="195"/>
      <c r="J1255" s="195"/>
      <c r="K1255" s="196"/>
    </row>
    <row r="1256" spans="2:11">
      <c r="B1256" s="6">
        <v>41459</v>
      </c>
      <c r="C1256" s="12">
        <v>1500003420</v>
      </c>
      <c r="D1256" s="9" t="s">
        <v>154</v>
      </c>
      <c r="E1256" s="15" t="s">
        <v>143</v>
      </c>
      <c r="F1256" s="55">
        <v>2286</v>
      </c>
      <c r="G1256" s="28">
        <v>13885.6</v>
      </c>
      <c r="H1256" s="6">
        <v>41459</v>
      </c>
      <c r="I1256" s="195">
        <f t="shared" ref="I1256:I1274" si="151">IF(G1256&gt;0,0,"")</f>
        <v>0</v>
      </c>
      <c r="J1256" s="195">
        <f t="shared" ref="J1256:J1274" si="152">IF(I1256=0,G1256,"")</f>
        <v>13885.6</v>
      </c>
      <c r="K1256" s="196" t="str">
        <f t="shared" ref="K1256:K1264" si="153">IF(J1256&gt;0,"ATRASADO","")</f>
        <v>ATRASADO</v>
      </c>
    </row>
    <row r="1257" spans="2:11">
      <c r="B1257" s="6">
        <v>41472</v>
      </c>
      <c r="C1257" s="12">
        <v>1500003427</v>
      </c>
      <c r="D1257" s="9" t="s">
        <v>154</v>
      </c>
      <c r="E1257" s="15" t="s">
        <v>143</v>
      </c>
      <c r="F1257" s="55">
        <v>2286</v>
      </c>
      <c r="G1257" s="28">
        <v>14124.5</v>
      </c>
      <c r="H1257" s="6">
        <v>41472</v>
      </c>
      <c r="I1257" s="195">
        <f t="shared" si="151"/>
        <v>0</v>
      </c>
      <c r="J1257" s="195">
        <f t="shared" si="152"/>
        <v>14124.5</v>
      </c>
      <c r="K1257" s="196" t="str">
        <f t="shared" si="153"/>
        <v>ATRASADO</v>
      </c>
    </row>
    <row r="1258" spans="2:11">
      <c r="B1258" s="6">
        <v>41479</v>
      </c>
      <c r="C1258" s="12">
        <v>1500003435</v>
      </c>
      <c r="D1258" s="9" t="s">
        <v>154</v>
      </c>
      <c r="E1258" s="15" t="s">
        <v>143</v>
      </c>
      <c r="F1258" s="55">
        <v>2286</v>
      </c>
      <c r="G1258" s="28">
        <v>19723.599999999999</v>
      </c>
      <c r="H1258" s="6">
        <v>41479</v>
      </c>
      <c r="I1258" s="195">
        <f t="shared" si="151"/>
        <v>0</v>
      </c>
      <c r="J1258" s="195">
        <f t="shared" si="152"/>
        <v>19723.599999999999</v>
      </c>
      <c r="K1258" s="196" t="str">
        <f t="shared" si="153"/>
        <v>ATRASADO</v>
      </c>
    </row>
    <row r="1259" spans="2:11">
      <c r="B1259" s="6">
        <v>41481</v>
      </c>
      <c r="C1259" s="12">
        <v>1500003436</v>
      </c>
      <c r="D1259" s="9" t="s">
        <v>154</v>
      </c>
      <c r="E1259" s="15" t="s">
        <v>143</v>
      </c>
      <c r="F1259" s="55">
        <v>2286</v>
      </c>
      <c r="G1259" s="28">
        <v>7456</v>
      </c>
      <c r="H1259" s="6">
        <v>41481</v>
      </c>
      <c r="I1259" s="195">
        <f t="shared" si="151"/>
        <v>0</v>
      </c>
      <c r="J1259" s="195">
        <f t="shared" si="152"/>
        <v>7456</v>
      </c>
      <c r="K1259" s="196" t="str">
        <f t="shared" si="153"/>
        <v>ATRASADO</v>
      </c>
    </row>
    <row r="1260" spans="2:11">
      <c r="B1260" s="6">
        <v>41485</v>
      </c>
      <c r="C1260" s="12">
        <v>1500003437</v>
      </c>
      <c r="D1260" s="9" t="s">
        <v>154</v>
      </c>
      <c r="E1260" s="15" t="s">
        <v>143</v>
      </c>
      <c r="F1260" s="55">
        <v>2286</v>
      </c>
      <c r="G1260" s="28">
        <v>19723.599999999999</v>
      </c>
      <c r="H1260" s="6">
        <v>41485</v>
      </c>
      <c r="I1260" s="195">
        <f t="shared" si="151"/>
        <v>0</v>
      </c>
      <c r="J1260" s="195">
        <f t="shared" si="152"/>
        <v>19723.599999999999</v>
      </c>
      <c r="K1260" s="196" t="str">
        <f t="shared" si="153"/>
        <v>ATRASADO</v>
      </c>
    </row>
    <row r="1261" spans="2:11">
      <c r="B1261" s="6">
        <v>41495</v>
      </c>
      <c r="C1261" s="12">
        <v>1500003451</v>
      </c>
      <c r="D1261" s="9" t="s">
        <v>154</v>
      </c>
      <c r="E1261" s="15" t="s">
        <v>143</v>
      </c>
      <c r="F1261" s="55">
        <v>2286</v>
      </c>
      <c r="G1261" s="28">
        <v>37692</v>
      </c>
      <c r="H1261" s="6">
        <v>41495</v>
      </c>
      <c r="I1261" s="195">
        <f t="shared" si="151"/>
        <v>0</v>
      </c>
      <c r="J1261" s="195">
        <f t="shared" si="152"/>
        <v>37692</v>
      </c>
      <c r="K1261" s="196" t="str">
        <f t="shared" si="153"/>
        <v>ATRASADO</v>
      </c>
    </row>
    <row r="1262" spans="2:11">
      <c r="B1262" s="6">
        <v>41494</v>
      </c>
      <c r="C1262" s="12">
        <v>1500003449</v>
      </c>
      <c r="D1262" s="9" t="s">
        <v>154</v>
      </c>
      <c r="E1262" s="15" t="s">
        <v>143</v>
      </c>
      <c r="F1262" s="55">
        <v>2286</v>
      </c>
      <c r="G1262" s="28">
        <v>8816</v>
      </c>
      <c r="H1262" s="6">
        <v>41494</v>
      </c>
      <c r="I1262" s="195">
        <f t="shared" si="151"/>
        <v>0</v>
      </c>
      <c r="J1262" s="195">
        <f t="shared" si="152"/>
        <v>8816</v>
      </c>
      <c r="K1262" s="196" t="str">
        <f t="shared" si="153"/>
        <v>ATRASADO</v>
      </c>
    </row>
    <row r="1263" spans="2:11" s="58" customFormat="1">
      <c r="B1263" s="6">
        <v>41494</v>
      </c>
      <c r="C1263" s="12">
        <v>1500003450</v>
      </c>
      <c r="D1263" s="9" t="s">
        <v>154</v>
      </c>
      <c r="E1263" s="15" t="s">
        <v>143</v>
      </c>
      <c r="F1263" s="55">
        <v>2286</v>
      </c>
      <c r="G1263" s="28">
        <v>15334</v>
      </c>
      <c r="H1263" s="6">
        <v>41494</v>
      </c>
      <c r="I1263" s="195">
        <f t="shared" si="151"/>
        <v>0</v>
      </c>
      <c r="J1263" s="195">
        <f t="shared" si="152"/>
        <v>15334</v>
      </c>
      <c r="K1263" s="196" t="str">
        <f t="shared" si="153"/>
        <v>ATRASADO</v>
      </c>
    </row>
    <row r="1264" spans="2:11" s="106" customFormat="1">
      <c r="B1264" s="6">
        <v>41499</v>
      </c>
      <c r="C1264" s="12">
        <v>1500003452</v>
      </c>
      <c r="D1264" s="9" t="s">
        <v>154</v>
      </c>
      <c r="E1264" s="15" t="s">
        <v>143</v>
      </c>
      <c r="F1264" s="55">
        <v>2286</v>
      </c>
      <c r="G1264" s="28">
        <v>21175</v>
      </c>
      <c r="H1264" s="6">
        <v>41499</v>
      </c>
      <c r="I1264" s="195">
        <f t="shared" si="151"/>
        <v>0</v>
      </c>
      <c r="J1264" s="195">
        <f t="shared" si="152"/>
        <v>21175</v>
      </c>
      <c r="K1264" s="196" t="str">
        <f t="shared" si="153"/>
        <v>ATRASADO</v>
      </c>
    </row>
    <row r="1265" spans="2:11" s="95" customFormat="1">
      <c r="B1265" s="6"/>
      <c r="C1265" s="8"/>
      <c r="D1265" s="9"/>
      <c r="E1265" s="15"/>
      <c r="F1265" s="55"/>
      <c r="G1265" s="28"/>
      <c r="H1265" s="6"/>
      <c r="I1265" s="195" t="str">
        <f t="shared" si="151"/>
        <v/>
      </c>
      <c r="J1265" s="195" t="str">
        <f t="shared" si="152"/>
        <v/>
      </c>
      <c r="K1265" s="196"/>
    </row>
    <row r="1266" spans="2:11" s="106" customFormat="1">
      <c r="B1266" s="6">
        <v>44682</v>
      </c>
      <c r="C1266" s="8" t="s">
        <v>710</v>
      </c>
      <c r="D1266" s="9" t="s">
        <v>741</v>
      </c>
      <c r="E1266" s="15" t="s">
        <v>102</v>
      </c>
      <c r="F1266" s="55">
        <v>2221</v>
      </c>
      <c r="G1266" s="28">
        <v>29500</v>
      </c>
      <c r="H1266" s="6">
        <v>44682</v>
      </c>
      <c r="I1266" s="195">
        <f t="shared" si="151"/>
        <v>0</v>
      </c>
      <c r="J1266" s="195">
        <f t="shared" si="152"/>
        <v>29500</v>
      </c>
      <c r="K1266" s="196" t="str">
        <f t="shared" ref="K1266:K1271" si="154">IF(J1266&gt;0,"ATRASADO","")</f>
        <v>ATRASADO</v>
      </c>
    </row>
    <row r="1267" spans="2:11" s="140" customFormat="1">
      <c r="B1267" s="6">
        <v>44986</v>
      </c>
      <c r="C1267" s="8" t="s">
        <v>711</v>
      </c>
      <c r="D1267" s="9" t="s">
        <v>741</v>
      </c>
      <c r="E1267" s="15" t="s">
        <v>102</v>
      </c>
      <c r="F1267" s="55">
        <v>2221</v>
      </c>
      <c r="G1267" s="28">
        <v>29500</v>
      </c>
      <c r="H1267" s="6">
        <v>44986</v>
      </c>
      <c r="I1267" s="195">
        <f t="shared" si="151"/>
        <v>0</v>
      </c>
      <c r="J1267" s="195">
        <f t="shared" si="152"/>
        <v>29500</v>
      </c>
      <c r="K1267" s="196" t="str">
        <f t="shared" si="154"/>
        <v>ATRASADO</v>
      </c>
    </row>
    <row r="1268" spans="2:11" s="140" customFormat="1">
      <c r="B1268" s="6">
        <v>44986</v>
      </c>
      <c r="C1268" s="8" t="s">
        <v>709</v>
      </c>
      <c r="D1268" s="9" t="s">
        <v>741</v>
      </c>
      <c r="E1268" s="15" t="s">
        <v>102</v>
      </c>
      <c r="F1268" s="55">
        <v>2221</v>
      </c>
      <c r="G1268" s="28">
        <v>29500</v>
      </c>
      <c r="H1268" s="6">
        <v>44986</v>
      </c>
      <c r="I1268" s="195">
        <f t="shared" si="151"/>
        <v>0</v>
      </c>
      <c r="J1268" s="195">
        <f t="shared" si="152"/>
        <v>29500</v>
      </c>
      <c r="K1268" s="196" t="str">
        <f t="shared" si="154"/>
        <v>ATRASADO</v>
      </c>
    </row>
    <row r="1269" spans="2:11" s="179" customFormat="1">
      <c r="B1269" s="6">
        <v>45474</v>
      </c>
      <c r="C1269" s="8" t="s">
        <v>1522</v>
      </c>
      <c r="D1269" s="9" t="s">
        <v>741</v>
      </c>
      <c r="E1269" s="15" t="s">
        <v>102</v>
      </c>
      <c r="F1269" s="55">
        <v>2221</v>
      </c>
      <c r="G1269" s="28">
        <v>29500</v>
      </c>
      <c r="H1269" s="6">
        <v>45474</v>
      </c>
      <c r="I1269" s="195">
        <f t="shared" si="151"/>
        <v>0</v>
      </c>
      <c r="J1269" s="195">
        <f t="shared" si="152"/>
        <v>29500</v>
      </c>
      <c r="K1269" s="196" t="str">
        <f t="shared" si="154"/>
        <v>ATRASADO</v>
      </c>
    </row>
    <row r="1270" spans="2:11" s="179" customFormat="1">
      <c r="B1270" s="6">
        <v>45474</v>
      </c>
      <c r="C1270" s="8" t="s">
        <v>1523</v>
      </c>
      <c r="D1270" s="9" t="s">
        <v>741</v>
      </c>
      <c r="E1270" s="15" t="s">
        <v>102</v>
      </c>
      <c r="F1270" s="55">
        <v>2221</v>
      </c>
      <c r="G1270" s="28">
        <v>29500</v>
      </c>
      <c r="H1270" s="6">
        <v>45474</v>
      </c>
      <c r="I1270" s="195">
        <f t="shared" si="151"/>
        <v>0</v>
      </c>
      <c r="J1270" s="195">
        <f t="shared" si="152"/>
        <v>29500</v>
      </c>
      <c r="K1270" s="196" t="str">
        <f t="shared" si="154"/>
        <v>ATRASADO</v>
      </c>
    </row>
    <row r="1271" spans="2:11" s="179" customFormat="1">
      <c r="B1271" s="6">
        <v>45474</v>
      </c>
      <c r="C1271" s="8" t="s">
        <v>1002</v>
      </c>
      <c r="D1271" s="9" t="s">
        <v>741</v>
      </c>
      <c r="E1271" s="15" t="s">
        <v>102</v>
      </c>
      <c r="F1271" s="55">
        <v>2221</v>
      </c>
      <c r="G1271" s="28">
        <v>29500</v>
      </c>
      <c r="H1271" s="6">
        <v>45474</v>
      </c>
      <c r="I1271" s="195">
        <f t="shared" si="151"/>
        <v>0</v>
      </c>
      <c r="J1271" s="195">
        <f t="shared" si="152"/>
        <v>29500</v>
      </c>
      <c r="K1271" s="196" t="str">
        <f t="shared" si="154"/>
        <v>ATRASADO</v>
      </c>
    </row>
    <row r="1272" spans="2:11" s="186" customFormat="1">
      <c r="B1272" s="6">
        <v>45536</v>
      </c>
      <c r="C1272" s="8" t="s">
        <v>1003</v>
      </c>
      <c r="D1272" s="9" t="s">
        <v>741</v>
      </c>
      <c r="E1272" s="15" t="s">
        <v>102</v>
      </c>
      <c r="F1272" s="55">
        <v>2221</v>
      </c>
      <c r="G1272" s="28">
        <v>29500</v>
      </c>
      <c r="H1272" s="6">
        <v>45536</v>
      </c>
      <c r="I1272" s="195">
        <f t="shared" si="151"/>
        <v>0</v>
      </c>
      <c r="J1272" s="195">
        <f t="shared" si="152"/>
        <v>29500</v>
      </c>
      <c r="K1272" s="196" t="s">
        <v>746</v>
      </c>
    </row>
    <row r="1273" spans="2:11" s="186" customFormat="1">
      <c r="B1273" s="6">
        <v>45536</v>
      </c>
      <c r="C1273" s="8" t="s">
        <v>1039</v>
      </c>
      <c r="D1273" s="9" t="s">
        <v>741</v>
      </c>
      <c r="E1273" s="15" t="s">
        <v>102</v>
      </c>
      <c r="F1273" s="55">
        <v>2221</v>
      </c>
      <c r="G1273" s="28">
        <v>29500</v>
      </c>
      <c r="H1273" s="6">
        <v>45536</v>
      </c>
      <c r="I1273" s="195">
        <f t="shared" si="151"/>
        <v>0</v>
      </c>
      <c r="J1273" s="195">
        <f t="shared" si="152"/>
        <v>29500</v>
      </c>
      <c r="K1273" s="196" t="s">
        <v>746</v>
      </c>
    </row>
    <row r="1274" spans="2:11" s="186" customFormat="1">
      <c r="B1274" s="6">
        <v>45536</v>
      </c>
      <c r="C1274" s="8" t="s">
        <v>1334</v>
      </c>
      <c r="D1274" s="9" t="s">
        <v>741</v>
      </c>
      <c r="E1274" s="15" t="s">
        <v>102</v>
      </c>
      <c r="F1274" s="55">
        <v>2221</v>
      </c>
      <c r="G1274" s="28">
        <v>29500</v>
      </c>
      <c r="H1274" s="6">
        <v>45536</v>
      </c>
      <c r="I1274" s="195">
        <f t="shared" si="151"/>
        <v>0</v>
      </c>
      <c r="J1274" s="195">
        <f t="shared" si="152"/>
        <v>29500</v>
      </c>
      <c r="K1274" s="196" t="s">
        <v>746</v>
      </c>
    </row>
    <row r="1275" spans="2:11" s="168" customFormat="1">
      <c r="B1275" s="6"/>
      <c r="C1275" s="8"/>
      <c r="D1275" s="9"/>
      <c r="E1275" s="15"/>
      <c r="F1275" s="55"/>
      <c r="G1275" s="28"/>
      <c r="H1275" s="6"/>
      <c r="I1275" s="195"/>
      <c r="J1275" s="195"/>
      <c r="K1275" s="196"/>
    </row>
    <row r="1276" spans="2:11" s="168" customFormat="1">
      <c r="B1276" s="6" t="s">
        <v>1173</v>
      </c>
      <c r="C1276" s="8" t="s">
        <v>1174</v>
      </c>
      <c r="D1276" s="9" t="s">
        <v>1148</v>
      </c>
      <c r="E1276" s="15" t="s">
        <v>536</v>
      </c>
      <c r="F1276" s="55">
        <v>2311</v>
      </c>
      <c r="G1276" s="28">
        <v>212010.95</v>
      </c>
      <c r="H1276" s="6" t="s">
        <v>1175</v>
      </c>
      <c r="I1276" s="195">
        <f>IF(G1276&gt;0,0,"")</f>
        <v>0</v>
      </c>
      <c r="J1276" s="195">
        <f>IF(I1276=0,G1276,"")</f>
        <v>212010.95</v>
      </c>
      <c r="K1276" s="196" t="str">
        <f>IF(J1276&gt;0,"ATRASADO","")</f>
        <v>ATRASADO</v>
      </c>
    </row>
    <row r="1277" spans="2:11" s="169" customFormat="1">
      <c r="B1277" s="6">
        <v>45352</v>
      </c>
      <c r="C1277" s="8" t="s">
        <v>1300</v>
      </c>
      <c r="D1277" s="9" t="s">
        <v>1148</v>
      </c>
      <c r="E1277" s="15" t="s">
        <v>536</v>
      </c>
      <c r="F1277" s="55">
        <v>2311</v>
      </c>
      <c r="G1277" s="28">
        <v>354660.59</v>
      </c>
      <c r="H1277" s="6">
        <v>45383</v>
      </c>
      <c r="I1277" s="195">
        <f>IF(G1277&gt;0,0,"")</f>
        <v>0</v>
      </c>
      <c r="J1277" s="195">
        <f>IF(I1277=0,G1277,"")</f>
        <v>354660.59</v>
      </c>
      <c r="K1277" s="196" t="str">
        <f>IF(J1277&gt;0,"ATRASADO","")</f>
        <v>ATRASADO</v>
      </c>
    </row>
    <row r="1278" spans="2:11" s="172" customFormat="1">
      <c r="B1278" s="6">
        <v>45386</v>
      </c>
      <c r="C1278" s="8" t="s">
        <v>1301</v>
      </c>
      <c r="D1278" s="9" t="s">
        <v>1148</v>
      </c>
      <c r="E1278" s="15" t="s">
        <v>536</v>
      </c>
      <c r="F1278" s="55">
        <v>2311</v>
      </c>
      <c r="G1278" s="28">
        <v>287920</v>
      </c>
      <c r="H1278" s="6">
        <v>45415</v>
      </c>
      <c r="I1278" s="195">
        <f>IF(G1278&gt;0,0,"")</f>
        <v>0</v>
      </c>
      <c r="J1278" s="195">
        <f>IF(I1278=0,G1278,"")</f>
        <v>287920</v>
      </c>
      <c r="K1278" s="196" t="s">
        <v>746</v>
      </c>
    </row>
    <row r="1279" spans="2:11" s="106" customFormat="1">
      <c r="B1279" s="6"/>
      <c r="C1279" s="8"/>
      <c r="D1279" s="9"/>
      <c r="E1279" s="15"/>
      <c r="F1279" s="55"/>
      <c r="G1279" s="28"/>
      <c r="H1279" s="6"/>
      <c r="I1279" s="195" t="str">
        <f>IF(G1279&gt;0,0,"")</f>
        <v/>
      </c>
      <c r="J1279" s="195" t="str">
        <f>IF(I1279=0,G1279,"")</f>
        <v/>
      </c>
      <c r="K1279" s="196"/>
    </row>
    <row r="1280" spans="2:11" s="70" customFormat="1">
      <c r="B1280" s="6">
        <v>42576</v>
      </c>
      <c r="C1280" s="8">
        <v>1500000362</v>
      </c>
      <c r="D1280" s="9" t="s">
        <v>464</v>
      </c>
      <c r="E1280" s="15" t="s">
        <v>465</v>
      </c>
      <c r="F1280" s="55">
        <v>2272</v>
      </c>
      <c r="G1280" s="28">
        <v>19824</v>
      </c>
      <c r="H1280" s="6">
        <v>42576</v>
      </c>
      <c r="I1280" s="195">
        <f>IF(G1280&gt;0,0,"")</f>
        <v>0</v>
      </c>
      <c r="J1280" s="195">
        <f>IF(I1280=0,G1280,"")</f>
        <v>19824</v>
      </c>
      <c r="K1280" s="196" t="str">
        <f>IF(J1280&gt;0,"ATRASADO","")</f>
        <v>ATRASADO</v>
      </c>
    </row>
    <row r="1281" spans="2:11" s="109" customFormat="1">
      <c r="B1281" s="6"/>
      <c r="C1281" s="12"/>
      <c r="D1281" s="9"/>
      <c r="E1281" s="15"/>
      <c r="F1281" s="55"/>
      <c r="G1281" s="28"/>
      <c r="H1281" s="6"/>
      <c r="I1281" s="195"/>
      <c r="J1281" s="195"/>
      <c r="K1281" s="196"/>
    </row>
    <row r="1282" spans="2:11" s="75" customFormat="1">
      <c r="B1282" s="6">
        <v>42879</v>
      </c>
      <c r="C1282" s="12">
        <v>1500000017</v>
      </c>
      <c r="D1282" s="9" t="s">
        <v>157</v>
      </c>
      <c r="E1282" s="15" t="s">
        <v>158</v>
      </c>
      <c r="F1282" s="55">
        <v>2371</v>
      </c>
      <c r="G1282" s="28">
        <v>14671.89</v>
      </c>
      <c r="H1282" s="6">
        <v>42879</v>
      </c>
      <c r="I1282" s="195">
        <f t="shared" ref="I1282:I1287" si="155">IF(G1282&gt;0,0,"")</f>
        <v>0</v>
      </c>
      <c r="J1282" s="195">
        <f t="shared" ref="J1282:J1287" si="156">IF(I1282=0,G1282,"")</f>
        <v>14671.89</v>
      </c>
      <c r="K1282" s="196" t="str">
        <f>IF(J1282&gt;0,"ATRASADO","")</f>
        <v>ATRASADO</v>
      </c>
    </row>
    <row r="1283" spans="2:11" s="69" customFormat="1">
      <c r="B1283" s="6">
        <v>42888</v>
      </c>
      <c r="C1283" s="12">
        <v>1500000018</v>
      </c>
      <c r="D1283" s="9" t="s">
        <v>157</v>
      </c>
      <c r="E1283" s="15" t="s">
        <v>158</v>
      </c>
      <c r="F1283" s="55">
        <v>2371</v>
      </c>
      <c r="G1283" s="28">
        <v>73000</v>
      </c>
      <c r="H1283" s="6">
        <v>42888</v>
      </c>
      <c r="I1283" s="195">
        <f t="shared" si="155"/>
        <v>0</v>
      </c>
      <c r="J1283" s="195">
        <f t="shared" si="156"/>
        <v>73000</v>
      </c>
      <c r="K1283" s="196" t="str">
        <f>IF(J1283&gt;0,"ATRASADO","")</f>
        <v>ATRASADO</v>
      </c>
    </row>
    <row r="1284" spans="2:11" s="69" customFormat="1">
      <c r="B1284" s="6">
        <v>42899</v>
      </c>
      <c r="C1284" s="12">
        <v>1500000019</v>
      </c>
      <c r="D1284" s="9" t="s">
        <v>157</v>
      </c>
      <c r="E1284" s="15" t="s">
        <v>158</v>
      </c>
      <c r="F1284" s="55">
        <v>2371</v>
      </c>
      <c r="G1284" s="28">
        <v>70250</v>
      </c>
      <c r="H1284" s="6">
        <v>42899</v>
      </c>
      <c r="I1284" s="195">
        <f t="shared" si="155"/>
        <v>0</v>
      </c>
      <c r="J1284" s="195">
        <f t="shared" si="156"/>
        <v>70250</v>
      </c>
      <c r="K1284" s="196" t="str">
        <f>IF(J1284&gt;0,"ATRASADO","")</f>
        <v>ATRASADO</v>
      </c>
    </row>
    <row r="1285" spans="2:11" s="77" customFormat="1">
      <c r="B1285" s="6"/>
      <c r="C1285" s="12"/>
      <c r="D1285" s="9"/>
      <c r="E1285" s="15"/>
      <c r="F1285" s="55"/>
      <c r="G1285" s="28"/>
      <c r="H1285" s="6"/>
      <c r="I1285" s="195" t="str">
        <f t="shared" si="155"/>
        <v/>
      </c>
      <c r="J1285" s="195" t="str">
        <f t="shared" si="156"/>
        <v/>
      </c>
      <c r="K1285" s="196"/>
    </row>
    <row r="1286" spans="2:11" s="74" customFormat="1">
      <c r="B1286" s="20">
        <v>42597</v>
      </c>
      <c r="C1286" s="17" t="s">
        <v>87</v>
      </c>
      <c r="D1286" s="9" t="s">
        <v>88</v>
      </c>
      <c r="E1286" s="15" t="s">
        <v>21</v>
      </c>
      <c r="F1286" s="55">
        <v>2251</v>
      </c>
      <c r="G1286" s="28">
        <v>14278</v>
      </c>
      <c r="H1286" s="20">
        <v>42597</v>
      </c>
      <c r="I1286" s="195">
        <f t="shared" si="155"/>
        <v>0</v>
      </c>
      <c r="J1286" s="195">
        <f t="shared" si="156"/>
        <v>14278</v>
      </c>
      <c r="K1286" s="196" t="str">
        <f>IF(J1286&gt;0,"ATRASADO","")</f>
        <v>ATRASADO</v>
      </c>
    </row>
    <row r="1287" spans="2:11" s="65" customFormat="1">
      <c r="B1287" s="20">
        <v>42628</v>
      </c>
      <c r="C1287" s="17" t="s">
        <v>89</v>
      </c>
      <c r="D1287" s="9" t="s">
        <v>88</v>
      </c>
      <c r="E1287" s="15" t="s">
        <v>21</v>
      </c>
      <c r="F1287" s="55">
        <v>2251</v>
      </c>
      <c r="G1287" s="28">
        <v>14278</v>
      </c>
      <c r="H1287" s="20">
        <v>42628</v>
      </c>
      <c r="I1287" s="195">
        <f t="shared" si="155"/>
        <v>0</v>
      </c>
      <c r="J1287" s="195">
        <f t="shared" si="156"/>
        <v>14278</v>
      </c>
      <c r="K1287" s="196" t="str">
        <f>IF(J1287&gt;0,"ATRASADO","")</f>
        <v>ATRASADO</v>
      </c>
    </row>
    <row r="1288" spans="2:11" s="165" customFormat="1">
      <c r="B1288" s="20"/>
      <c r="C1288" s="17"/>
      <c r="D1288" s="9"/>
      <c r="E1288" s="15"/>
      <c r="F1288" s="55"/>
      <c r="G1288" s="28"/>
      <c r="H1288" s="20"/>
      <c r="I1288" s="195"/>
      <c r="J1288" s="195"/>
      <c r="K1288" s="196"/>
    </row>
    <row r="1289" spans="2:11" s="165" customFormat="1">
      <c r="B1289" s="20">
        <v>45292</v>
      </c>
      <c r="C1289" s="17" t="s">
        <v>552</v>
      </c>
      <c r="D1289" s="9" t="s">
        <v>1097</v>
      </c>
      <c r="E1289" s="15" t="s">
        <v>536</v>
      </c>
      <c r="F1289" s="55">
        <v>2311</v>
      </c>
      <c r="G1289" s="28">
        <v>274050</v>
      </c>
      <c r="H1289" s="20">
        <v>45292</v>
      </c>
      <c r="I1289" s="195">
        <f>IF(G1289&gt;0,0,"")</f>
        <v>0</v>
      </c>
      <c r="J1289" s="195">
        <f>IF(I1289=0,G1289,"")</f>
        <v>274050</v>
      </c>
      <c r="K1289" s="196" t="str">
        <f>IF(J1289&gt;0,"ATRASADO","")</f>
        <v>ATRASADO</v>
      </c>
    </row>
    <row r="1290" spans="2:11" s="165" customFormat="1">
      <c r="B1290" s="20">
        <v>45292</v>
      </c>
      <c r="C1290" s="17" t="s">
        <v>706</v>
      </c>
      <c r="D1290" s="9" t="s">
        <v>1097</v>
      </c>
      <c r="E1290" s="15" t="s">
        <v>536</v>
      </c>
      <c r="F1290" s="55">
        <v>2311</v>
      </c>
      <c r="G1290" s="28">
        <v>228200</v>
      </c>
      <c r="H1290" s="20">
        <v>45292</v>
      </c>
      <c r="I1290" s="195">
        <f>IF(G1290&gt;0,0,"")</f>
        <v>0</v>
      </c>
      <c r="J1290" s="195">
        <f>IF(I1290=0,G1290,"")</f>
        <v>228200</v>
      </c>
      <c r="K1290" s="196" t="str">
        <f>IF(J1290&gt;0,"ATRASADO","")</f>
        <v>ATRASADO</v>
      </c>
    </row>
    <row r="1291" spans="2:11" s="77" customFormat="1">
      <c r="B1291" s="20"/>
      <c r="C1291" s="17"/>
      <c r="D1291" s="9"/>
      <c r="E1291" s="15"/>
      <c r="F1291" s="55"/>
      <c r="G1291" s="28"/>
      <c r="H1291" s="20"/>
      <c r="I1291" s="195" t="str">
        <f>IF(G1291&gt;0,0,"")</f>
        <v/>
      </c>
      <c r="J1291" s="195" t="str">
        <f>IF(I1291=0,G1291,"")</f>
        <v/>
      </c>
      <c r="K1291" s="196"/>
    </row>
    <row r="1292" spans="2:11">
      <c r="B1292" s="6">
        <v>41444</v>
      </c>
      <c r="C1292" s="12">
        <v>1500008718</v>
      </c>
      <c r="D1292" s="9" t="s">
        <v>155</v>
      </c>
      <c r="E1292" s="15" t="s">
        <v>156</v>
      </c>
      <c r="F1292" s="55">
        <v>2131</v>
      </c>
      <c r="G1292" s="28">
        <v>69305</v>
      </c>
      <c r="H1292" s="6">
        <v>41444</v>
      </c>
      <c r="I1292" s="195">
        <f>IF(G1292&gt;0,0,"")</f>
        <v>0</v>
      </c>
      <c r="J1292" s="195">
        <f>IF(I1292=0,G1292,"")</f>
        <v>69305</v>
      </c>
      <c r="K1292" s="196" t="str">
        <f>IF(J1292&gt;0,"ATRASADO","")</f>
        <v>ATRASADO</v>
      </c>
    </row>
    <row r="1293" spans="2:11" s="110" customFormat="1">
      <c r="B1293" s="6"/>
      <c r="C1293" s="12"/>
      <c r="D1293" s="9"/>
      <c r="E1293" s="15"/>
      <c r="F1293" s="55"/>
      <c r="G1293" s="28"/>
      <c r="H1293" s="6"/>
      <c r="I1293" s="195"/>
      <c r="J1293" s="195"/>
      <c r="K1293" s="196"/>
    </row>
    <row r="1294" spans="2:11">
      <c r="B1294" s="7">
        <v>41060</v>
      </c>
      <c r="C1294" s="36" t="s">
        <v>252</v>
      </c>
      <c r="D1294" s="9" t="s">
        <v>55</v>
      </c>
      <c r="E1294" s="15" t="s">
        <v>21</v>
      </c>
      <c r="F1294" s="55">
        <v>2251</v>
      </c>
      <c r="G1294" s="28">
        <v>100000</v>
      </c>
      <c r="H1294" s="6">
        <v>41060</v>
      </c>
      <c r="I1294" s="195">
        <f t="shared" ref="I1294:I1325" si="157">IF(G1294&gt;0,0,"")</f>
        <v>0</v>
      </c>
      <c r="J1294" s="195">
        <f t="shared" ref="J1294:J1325" si="158">IF(I1294=0,G1294,"")</f>
        <v>100000</v>
      </c>
      <c r="K1294" s="196" t="str">
        <f t="shared" ref="K1294:K1325" si="159">IF(J1294&gt;0,"ATRASADO","")</f>
        <v>ATRASADO</v>
      </c>
    </row>
    <row r="1295" spans="2:11">
      <c r="B1295" s="19">
        <v>41182</v>
      </c>
      <c r="C1295" s="14" t="s">
        <v>54</v>
      </c>
      <c r="D1295" s="9" t="s">
        <v>55</v>
      </c>
      <c r="E1295" s="15" t="s">
        <v>21</v>
      </c>
      <c r="F1295" s="55">
        <v>2251</v>
      </c>
      <c r="G1295" s="28">
        <v>100000</v>
      </c>
      <c r="H1295" s="6">
        <v>41182</v>
      </c>
      <c r="I1295" s="195">
        <f t="shared" si="157"/>
        <v>0</v>
      </c>
      <c r="J1295" s="195">
        <f t="shared" si="158"/>
        <v>100000</v>
      </c>
      <c r="K1295" s="196" t="str">
        <f t="shared" si="159"/>
        <v>ATRASADO</v>
      </c>
    </row>
    <row r="1296" spans="2:11" s="64" customFormat="1">
      <c r="B1296" s="19">
        <v>41213</v>
      </c>
      <c r="C1296" s="14" t="s">
        <v>47</v>
      </c>
      <c r="D1296" s="9" t="s">
        <v>55</v>
      </c>
      <c r="E1296" s="15" t="s">
        <v>21</v>
      </c>
      <c r="F1296" s="55">
        <v>2251</v>
      </c>
      <c r="G1296" s="28">
        <v>100000</v>
      </c>
      <c r="H1296" s="6">
        <v>41213</v>
      </c>
      <c r="I1296" s="195">
        <f t="shared" si="157"/>
        <v>0</v>
      </c>
      <c r="J1296" s="195">
        <f t="shared" si="158"/>
        <v>100000</v>
      </c>
      <c r="K1296" s="196" t="str">
        <f t="shared" si="159"/>
        <v>ATRASADO</v>
      </c>
    </row>
    <row r="1297" spans="2:11" s="65" customFormat="1">
      <c r="B1297" s="19" t="s">
        <v>56</v>
      </c>
      <c r="C1297" s="14" t="s">
        <v>37</v>
      </c>
      <c r="D1297" s="9" t="s">
        <v>55</v>
      </c>
      <c r="E1297" s="15" t="s">
        <v>21</v>
      </c>
      <c r="F1297" s="55">
        <v>2251</v>
      </c>
      <c r="G1297" s="28">
        <v>100000</v>
      </c>
      <c r="H1297" s="6" t="s">
        <v>56</v>
      </c>
      <c r="I1297" s="195">
        <f t="shared" si="157"/>
        <v>0</v>
      </c>
      <c r="J1297" s="195">
        <f t="shared" si="158"/>
        <v>100000</v>
      </c>
      <c r="K1297" s="196" t="str">
        <f t="shared" si="159"/>
        <v>ATRASADO</v>
      </c>
    </row>
    <row r="1298" spans="2:11" s="65" customFormat="1">
      <c r="B1298" s="19" t="s">
        <v>57</v>
      </c>
      <c r="C1298" s="14" t="s">
        <v>39</v>
      </c>
      <c r="D1298" s="9" t="s">
        <v>55</v>
      </c>
      <c r="E1298" s="15" t="s">
        <v>21</v>
      </c>
      <c r="F1298" s="55">
        <v>2251</v>
      </c>
      <c r="G1298" s="28">
        <v>100000</v>
      </c>
      <c r="H1298" s="6" t="s">
        <v>57</v>
      </c>
      <c r="I1298" s="195">
        <f t="shared" si="157"/>
        <v>0</v>
      </c>
      <c r="J1298" s="195">
        <f t="shared" si="158"/>
        <v>100000</v>
      </c>
      <c r="K1298" s="196" t="str">
        <f t="shared" si="159"/>
        <v>ATRASADO</v>
      </c>
    </row>
    <row r="1299" spans="2:11" s="70" customFormat="1">
      <c r="B1299" s="19">
        <v>41333</v>
      </c>
      <c r="C1299" s="11" t="s">
        <v>40</v>
      </c>
      <c r="D1299" s="9" t="s">
        <v>55</v>
      </c>
      <c r="E1299" s="15" t="s">
        <v>21</v>
      </c>
      <c r="F1299" s="55">
        <v>2251</v>
      </c>
      <c r="G1299" s="28">
        <v>100000</v>
      </c>
      <c r="H1299" s="6">
        <v>41333</v>
      </c>
      <c r="I1299" s="195">
        <f t="shared" si="157"/>
        <v>0</v>
      </c>
      <c r="J1299" s="195">
        <f t="shared" si="158"/>
        <v>100000</v>
      </c>
      <c r="K1299" s="196" t="str">
        <f t="shared" si="159"/>
        <v>ATRASADO</v>
      </c>
    </row>
    <row r="1300" spans="2:11" s="75" customFormat="1">
      <c r="B1300" s="19">
        <v>41333</v>
      </c>
      <c r="C1300" s="11" t="s">
        <v>41</v>
      </c>
      <c r="D1300" s="9" t="s">
        <v>55</v>
      </c>
      <c r="E1300" s="15" t="s">
        <v>21</v>
      </c>
      <c r="F1300" s="55">
        <v>2251</v>
      </c>
      <c r="G1300" s="28">
        <v>100000</v>
      </c>
      <c r="H1300" s="6">
        <v>41333</v>
      </c>
      <c r="I1300" s="195">
        <f t="shared" si="157"/>
        <v>0</v>
      </c>
      <c r="J1300" s="195">
        <f t="shared" si="158"/>
        <v>100000</v>
      </c>
      <c r="K1300" s="196" t="str">
        <f t="shared" si="159"/>
        <v>ATRASADO</v>
      </c>
    </row>
    <row r="1301" spans="2:11" s="77" customFormat="1">
      <c r="B1301" s="19">
        <v>41364</v>
      </c>
      <c r="C1301" s="11" t="s">
        <v>42</v>
      </c>
      <c r="D1301" s="9" t="s">
        <v>55</v>
      </c>
      <c r="E1301" s="15" t="s">
        <v>21</v>
      </c>
      <c r="F1301" s="55">
        <v>2251</v>
      </c>
      <c r="G1301" s="28">
        <v>100000</v>
      </c>
      <c r="H1301" s="6">
        <v>41364</v>
      </c>
      <c r="I1301" s="195">
        <f t="shared" si="157"/>
        <v>0</v>
      </c>
      <c r="J1301" s="195">
        <f t="shared" si="158"/>
        <v>100000</v>
      </c>
      <c r="K1301" s="196" t="str">
        <f t="shared" si="159"/>
        <v>ATRASADO</v>
      </c>
    </row>
    <row r="1302" spans="2:11" s="77" customFormat="1">
      <c r="B1302" s="19">
        <v>41394</v>
      </c>
      <c r="C1302" s="11" t="s">
        <v>43</v>
      </c>
      <c r="D1302" s="9" t="s">
        <v>55</v>
      </c>
      <c r="E1302" s="15" t="s">
        <v>21</v>
      </c>
      <c r="F1302" s="55">
        <v>2251</v>
      </c>
      <c r="G1302" s="28">
        <v>100000</v>
      </c>
      <c r="H1302" s="6">
        <v>41394</v>
      </c>
      <c r="I1302" s="195">
        <f t="shared" si="157"/>
        <v>0</v>
      </c>
      <c r="J1302" s="195">
        <f t="shared" si="158"/>
        <v>100000</v>
      </c>
      <c r="K1302" s="196" t="str">
        <f t="shared" si="159"/>
        <v>ATRASADO</v>
      </c>
    </row>
    <row r="1303" spans="2:11" s="77" customFormat="1">
      <c r="B1303" s="19">
        <v>41425</v>
      </c>
      <c r="C1303" s="11" t="s">
        <v>44</v>
      </c>
      <c r="D1303" s="9" t="s">
        <v>55</v>
      </c>
      <c r="E1303" s="15" t="s">
        <v>21</v>
      </c>
      <c r="F1303" s="55">
        <v>2251</v>
      </c>
      <c r="G1303" s="28">
        <v>100000</v>
      </c>
      <c r="H1303" s="6">
        <v>41425</v>
      </c>
      <c r="I1303" s="195">
        <f t="shared" si="157"/>
        <v>0</v>
      </c>
      <c r="J1303" s="195">
        <f t="shared" si="158"/>
        <v>100000</v>
      </c>
      <c r="K1303" s="196" t="str">
        <f t="shared" si="159"/>
        <v>ATRASADO</v>
      </c>
    </row>
    <row r="1304" spans="2:11" s="77" customFormat="1">
      <c r="B1304" s="19">
        <v>41455</v>
      </c>
      <c r="C1304" s="11" t="s">
        <v>30</v>
      </c>
      <c r="D1304" s="9" t="s">
        <v>55</v>
      </c>
      <c r="E1304" s="15" t="s">
        <v>21</v>
      </c>
      <c r="F1304" s="55">
        <v>2251</v>
      </c>
      <c r="G1304" s="28">
        <v>100000</v>
      </c>
      <c r="H1304" s="6">
        <v>41455</v>
      </c>
      <c r="I1304" s="195">
        <f t="shared" si="157"/>
        <v>0</v>
      </c>
      <c r="J1304" s="195">
        <f t="shared" si="158"/>
        <v>100000</v>
      </c>
      <c r="K1304" s="196" t="str">
        <f t="shared" si="159"/>
        <v>ATRASADO</v>
      </c>
    </row>
    <row r="1305" spans="2:11" s="77" customFormat="1">
      <c r="B1305" s="19">
        <v>41485</v>
      </c>
      <c r="C1305" s="11" t="s">
        <v>32</v>
      </c>
      <c r="D1305" s="9" t="s">
        <v>55</v>
      </c>
      <c r="E1305" s="15" t="s">
        <v>21</v>
      </c>
      <c r="F1305" s="55">
        <v>2251</v>
      </c>
      <c r="G1305" s="28">
        <v>100000</v>
      </c>
      <c r="H1305" s="6">
        <v>41485</v>
      </c>
      <c r="I1305" s="195">
        <f t="shared" si="157"/>
        <v>0</v>
      </c>
      <c r="J1305" s="195">
        <f t="shared" si="158"/>
        <v>100000</v>
      </c>
      <c r="K1305" s="196" t="str">
        <f t="shared" si="159"/>
        <v>ATRASADO</v>
      </c>
    </row>
    <row r="1306" spans="2:11" s="77" customFormat="1">
      <c r="B1306" s="19">
        <v>41501</v>
      </c>
      <c r="C1306" s="11" t="s">
        <v>33</v>
      </c>
      <c r="D1306" s="9" t="s">
        <v>55</v>
      </c>
      <c r="E1306" s="15" t="s">
        <v>21</v>
      </c>
      <c r="F1306" s="55">
        <v>2251</v>
      </c>
      <c r="G1306" s="28">
        <v>100000</v>
      </c>
      <c r="H1306" s="6">
        <v>41501</v>
      </c>
      <c r="I1306" s="195">
        <f t="shared" si="157"/>
        <v>0</v>
      </c>
      <c r="J1306" s="195">
        <f t="shared" si="158"/>
        <v>100000</v>
      </c>
      <c r="K1306" s="196" t="str">
        <f t="shared" si="159"/>
        <v>ATRASADO</v>
      </c>
    </row>
    <row r="1307" spans="2:11" s="77" customFormat="1">
      <c r="B1307" s="19">
        <v>41547</v>
      </c>
      <c r="C1307" s="11" t="s">
        <v>45</v>
      </c>
      <c r="D1307" s="9" t="s">
        <v>55</v>
      </c>
      <c r="E1307" s="15" t="s">
        <v>21</v>
      </c>
      <c r="F1307" s="55">
        <v>2251</v>
      </c>
      <c r="G1307" s="28">
        <v>100000</v>
      </c>
      <c r="H1307" s="6">
        <v>41547</v>
      </c>
      <c r="I1307" s="195">
        <f t="shared" si="157"/>
        <v>0</v>
      </c>
      <c r="J1307" s="195">
        <f t="shared" si="158"/>
        <v>100000</v>
      </c>
      <c r="K1307" s="196" t="str">
        <f t="shared" si="159"/>
        <v>ATRASADO</v>
      </c>
    </row>
    <row r="1308" spans="2:11" s="77" customFormat="1">
      <c r="B1308" s="19">
        <v>41577</v>
      </c>
      <c r="C1308" s="11" t="s">
        <v>46</v>
      </c>
      <c r="D1308" s="9" t="s">
        <v>55</v>
      </c>
      <c r="E1308" s="15" t="s">
        <v>21</v>
      </c>
      <c r="F1308" s="55">
        <v>2251</v>
      </c>
      <c r="G1308" s="28">
        <v>100000</v>
      </c>
      <c r="H1308" s="6">
        <v>41577</v>
      </c>
      <c r="I1308" s="195">
        <f t="shared" si="157"/>
        <v>0</v>
      </c>
      <c r="J1308" s="195">
        <f t="shared" si="158"/>
        <v>100000</v>
      </c>
      <c r="K1308" s="196" t="str">
        <f t="shared" si="159"/>
        <v>ATRASADO</v>
      </c>
    </row>
    <row r="1309" spans="2:11" s="69" customFormat="1">
      <c r="B1309" s="19">
        <v>41608</v>
      </c>
      <c r="C1309" s="11" t="s">
        <v>49</v>
      </c>
      <c r="D1309" s="9" t="s">
        <v>55</v>
      </c>
      <c r="E1309" s="15" t="s">
        <v>21</v>
      </c>
      <c r="F1309" s="55">
        <v>2251</v>
      </c>
      <c r="G1309" s="28">
        <v>100000</v>
      </c>
      <c r="H1309" s="6">
        <v>41608</v>
      </c>
      <c r="I1309" s="195">
        <f t="shared" si="157"/>
        <v>0</v>
      </c>
      <c r="J1309" s="195">
        <f t="shared" si="158"/>
        <v>100000</v>
      </c>
      <c r="K1309" s="196" t="str">
        <f t="shared" si="159"/>
        <v>ATRASADO</v>
      </c>
    </row>
    <row r="1310" spans="2:11" s="67" customFormat="1">
      <c r="B1310" s="19">
        <v>41638</v>
      </c>
      <c r="C1310" s="11" t="s">
        <v>50</v>
      </c>
      <c r="D1310" s="9" t="s">
        <v>55</v>
      </c>
      <c r="E1310" s="15" t="s">
        <v>21</v>
      </c>
      <c r="F1310" s="55">
        <v>2251</v>
      </c>
      <c r="G1310" s="28">
        <v>100000</v>
      </c>
      <c r="H1310" s="6">
        <v>41638</v>
      </c>
      <c r="I1310" s="195">
        <f t="shared" si="157"/>
        <v>0</v>
      </c>
      <c r="J1310" s="195">
        <f t="shared" si="158"/>
        <v>100000</v>
      </c>
      <c r="K1310" s="196" t="str">
        <f t="shared" si="159"/>
        <v>ATRASADO</v>
      </c>
    </row>
    <row r="1311" spans="2:11" s="77" customFormat="1">
      <c r="B1311" s="19">
        <v>41669</v>
      </c>
      <c r="C1311" s="11" t="s">
        <v>51</v>
      </c>
      <c r="D1311" s="9" t="s">
        <v>55</v>
      </c>
      <c r="E1311" s="15" t="s">
        <v>21</v>
      </c>
      <c r="F1311" s="55">
        <v>2251</v>
      </c>
      <c r="G1311" s="28">
        <v>100000</v>
      </c>
      <c r="H1311" s="6">
        <v>41669</v>
      </c>
      <c r="I1311" s="195">
        <f t="shared" si="157"/>
        <v>0</v>
      </c>
      <c r="J1311" s="195">
        <f t="shared" si="158"/>
        <v>100000</v>
      </c>
      <c r="K1311" s="196" t="str">
        <f t="shared" si="159"/>
        <v>ATRASADO</v>
      </c>
    </row>
    <row r="1312" spans="2:11" s="77" customFormat="1">
      <c r="B1312" s="19">
        <v>41698</v>
      </c>
      <c r="C1312" s="11" t="s">
        <v>52</v>
      </c>
      <c r="D1312" s="9" t="s">
        <v>55</v>
      </c>
      <c r="E1312" s="15" t="s">
        <v>21</v>
      </c>
      <c r="F1312" s="55">
        <v>2251</v>
      </c>
      <c r="G1312" s="28">
        <v>100000</v>
      </c>
      <c r="H1312" s="6">
        <v>41698</v>
      </c>
      <c r="I1312" s="195">
        <f t="shared" si="157"/>
        <v>0</v>
      </c>
      <c r="J1312" s="195">
        <f t="shared" si="158"/>
        <v>100000</v>
      </c>
      <c r="K1312" s="196" t="str">
        <f t="shared" si="159"/>
        <v>ATRASADO</v>
      </c>
    </row>
    <row r="1313" spans="2:11" s="70" customFormat="1">
      <c r="B1313" s="19">
        <v>41729</v>
      </c>
      <c r="C1313" s="11" t="s">
        <v>53</v>
      </c>
      <c r="D1313" s="9" t="s">
        <v>55</v>
      </c>
      <c r="E1313" s="15" t="s">
        <v>21</v>
      </c>
      <c r="F1313" s="55">
        <v>2251</v>
      </c>
      <c r="G1313" s="28">
        <v>100000</v>
      </c>
      <c r="H1313" s="6">
        <v>41729</v>
      </c>
      <c r="I1313" s="195">
        <f t="shared" si="157"/>
        <v>0</v>
      </c>
      <c r="J1313" s="195">
        <f t="shared" si="158"/>
        <v>100000</v>
      </c>
      <c r="K1313" s="196" t="str">
        <f t="shared" si="159"/>
        <v>ATRASADO</v>
      </c>
    </row>
    <row r="1314" spans="2:11" s="77" customFormat="1">
      <c r="B1314" s="19">
        <v>41759</v>
      </c>
      <c r="C1314" s="11" t="s">
        <v>58</v>
      </c>
      <c r="D1314" s="9" t="s">
        <v>55</v>
      </c>
      <c r="E1314" s="15" t="s">
        <v>21</v>
      </c>
      <c r="F1314" s="55">
        <v>2251</v>
      </c>
      <c r="G1314" s="28">
        <v>100000</v>
      </c>
      <c r="H1314" s="6">
        <v>41759</v>
      </c>
      <c r="I1314" s="195">
        <f t="shared" si="157"/>
        <v>0</v>
      </c>
      <c r="J1314" s="195">
        <f t="shared" si="158"/>
        <v>100000</v>
      </c>
      <c r="K1314" s="196" t="str">
        <f t="shared" si="159"/>
        <v>ATRASADO</v>
      </c>
    </row>
    <row r="1315" spans="2:11" s="69" customFormat="1">
      <c r="B1315" s="19">
        <v>41774</v>
      </c>
      <c r="C1315" s="11" t="s">
        <v>59</v>
      </c>
      <c r="D1315" s="9" t="s">
        <v>55</v>
      </c>
      <c r="E1315" s="15" t="s">
        <v>21</v>
      </c>
      <c r="F1315" s="55">
        <v>2251</v>
      </c>
      <c r="G1315" s="28">
        <v>100000</v>
      </c>
      <c r="H1315" s="6">
        <v>41774</v>
      </c>
      <c r="I1315" s="195">
        <f t="shared" si="157"/>
        <v>0</v>
      </c>
      <c r="J1315" s="195">
        <f t="shared" si="158"/>
        <v>100000</v>
      </c>
      <c r="K1315" s="196" t="str">
        <f t="shared" si="159"/>
        <v>ATRASADO</v>
      </c>
    </row>
    <row r="1316" spans="2:11">
      <c r="B1316" s="19">
        <v>41791</v>
      </c>
      <c r="C1316" s="11" t="s">
        <v>60</v>
      </c>
      <c r="D1316" s="9" t="s">
        <v>55</v>
      </c>
      <c r="E1316" s="15" t="s">
        <v>21</v>
      </c>
      <c r="F1316" s="55">
        <v>2251</v>
      </c>
      <c r="G1316" s="28">
        <v>100000</v>
      </c>
      <c r="H1316" s="6">
        <v>41791</v>
      </c>
      <c r="I1316" s="195">
        <f t="shared" si="157"/>
        <v>0</v>
      </c>
      <c r="J1316" s="195">
        <f t="shared" si="158"/>
        <v>100000</v>
      </c>
      <c r="K1316" s="196" t="str">
        <f t="shared" si="159"/>
        <v>ATRASADO</v>
      </c>
    </row>
    <row r="1317" spans="2:11">
      <c r="B1317" s="19">
        <v>41821</v>
      </c>
      <c r="C1317" s="11" t="s">
        <v>61</v>
      </c>
      <c r="D1317" s="9" t="s">
        <v>55</v>
      </c>
      <c r="E1317" s="15" t="s">
        <v>21</v>
      </c>
      <c r="F1317" s="55">
        <v>2251</v>
      </c>
      <c r="G1317" s="28">
        <v>100000</v>
      </c>
      <c r="H1317" s="6">
        <v>41821</v>
      </c>
      <c r="I1317" s="195">
        <f t="shared" si="157"/>
        <v>0</v>
      </c>
      <c r="J1317" s="195">
        <f t="shared" si="158"/>
        <v>100000</v>
      </c>
      <c r="K1317" s="196" t="str">
        <f t="shared" si="159"/>
        <v>ATRASADO</v>
      </c>
    </row>
    <row r="1318" spans="2:11">
      <c r="B1318" s="19">
        <v>41852</v>
      </c>
      <c r="C1318" s="11" t="s">
        <v>62</v>
      </c>
      <c r="D1318" s="9" t="s">
        <v>55</v>
      </c>
      <c r="E1318" s="15" t="s">
        <v>21</v>
      </c>
      <c r="F1318" s="55">
        <v>2251</v>
      </c>
      <c r="G1318" s="28">
        <v>100000</v>
      </c>
      <c r="H1318" s="6">
        <v>41852</v>
      </c>
      <c r="I1318" s="195">
        <f t="shared" si="157"/>
        <v>0</v>
      </c>
      <c r="J1318" s="195">
        <f t="shared" si="158"/>
        <v>100000</v>
      </c>
      <c r="K1318" s="196" t="str">
        <f t="shared" si="159"/>
        <v>ATRASADO</v>
      </c>
    </row>
    <row r="1319" spans="2:11" s="67" customFormat="1">
      <c r="B1319" s="19">
        <v>41883</v>
      </c>
      <c r="C1319" s="11" t="s">
        <v>63</v>
      </c>
      <c r="D1319" s="9" t="s">
        <v>55</v>
      </c>
      <c r="E1319" s="15" t="s">
        <v>21</v>
      </c>
      <c r="F1319" s="55">
        <v>2251</v>
      </c>
      <c r="G1319" s="28">
        <v>100000</v>
      </c>
      <c r="H1319" s="6">
        <v>41883</v>
      </c>
      <c r="I1319" s="195">
        <f t="shared" si="157"/>
        <v>0</v>
      </c>
      <c r="J1319" s="195">
        <f t="shared" si="158"/>
        <v>100000</v>
      </c>
      <c r="K1319" s="196" t="str">
        <f t="shared" si="159"/>
        <v>ATRASADO</v>
      </c>
    </row>
    <row r="1320" spans="2:11">
      <c r="B1320" s="19">
        <v>41913</v>
      </c>
      <c r="C1320" s="11" t="s">
        <v>64</v>
      </c>
      <c r="D1320" s="9" t="s">
        <v>55</v>
      </c>
      <c r="E1320" s="15" t="s">
        <v>21</v>
      </c>
      <c r="F1320" s="55">
        <v>2251</v>
      </c>
      <c r="G1320" s="28">
        <v>100000</v>
      </c>
      <c r="H1320" s="6">
        <v>41913</v>
      </c>
      <c r="I1320" s="195">
        <f t="shared" si="157"/>
        <v>0</v>
      </c>
      <c r="J1320" s="195">
        <f t="shared" si="158"/>
        <v>100000</v>
      </c>
      <c r="K1320" s="196" t="str">
        <f t="shared" si="159"/>
        <v>ATRASADO</v>
      </c>
    </row>
    <row r="1321" spans="2:11">
      <c r="B1321" s="19">
        <v>41944</v>
      </c>
      <c r="C1321" s="11" t="s">
        <v>65</v>
      </c>
      <c r="D1321" s="9" t="s">
        <v>55</v>
      </c>
      <c r="E1321" s="15" t="s">
        <v>21</v>
      </c>
      <c r="F1321" s="55">
        <v>2251</v>
      </c>
      <c r="G1321" s="28">
        <v>100000</v>
      </c>
      <c r="H1321" s="6">
        <v>41944</v>
      </c>
      <c r="I1321" s="195">
        <f t="shared" si="157"/>
        <v>0</v>
      </c>
      <c r="J1321" s="195">
        <f t="shared" si="158"/>
        <v>100000</v>
      </c>
      <c r="K1321" s="196" t="str">
        <f t="shared" si="159"/>
        <v>ATRASADO</v>
      </c>
    </row>
    <row r="1322" spans="2:11">
      <c r="B1322" s="19">
        <v>41974</v>
      </c>
      <c r="C1322" s="11" t="s">
        <v>66</v>
      </c>
      <c r="D1322" s="9" t="s">
        <v>55</v>
      </c>
      <c r="E1322" s="15" t="s">
        <v>21</v>
      </c>
      <c r="F1322" s="55">
        <v>2251</v>
      </c>
      <c r="G1322" s="28">
        <v>100000</v>
      </c>
      <c r="H1322" s="6">
        <v>41974</v>
      </c>
      <c r="I1322" s="195">
        <f t="shared" si="157"/>
        <v>0</v>
      </c>
      <c r="J1322" s="195">
        <f t="shared" si="158"/>
        <v>100000</v>
      </c>
      <c r="K1322" s="196" t="str">
        <f t="shared" si="159"/>
        <v>ATRASADO</v>
      </c>
    </row>
    <row r="1323" spans="2:11">
      <c r="B1323" s="20">
        <v>42035</v>
      </c>
      <c r="C1323" s="17" t="s">
        <v>67</v>
      </c>
      <c r="D1323" s="9" t="s">
        <v>55</v>
      </c>
      <c r="E1323" s="15" t="s">
        <v>21</v>
      </c>
      <c r="F1323" s="55">
        <v>2251</v>
      </c>
      <c r="G1323" s="28">
        <v>100000</v>
      </c>
      <c r="H1323" s="6">
        <v>42035</v>
      </c>
      <c r="I1323" s="195">
        <f t="shared" si="157"/>
        <v>0</v>
      </c>
      <c r="J1323" s="195">
        <f t="shared" si="158"/>
        <v>100000</v>
      </c>
      <c r="K1323" s="196" t="str">
        <f t="shared" si="159"/>
        <v>ATRASADO</v>
      </c>
    </row>
    <row r="1324" spans="2:11">
      <c r="B1324" s="20">
        <v>42063</v>
      </c>
      <c r="C1324" s="17" t="s">
        <v>68</v>
      </c>
      <c r="D1324" s="9" t="s">
        <v>55</v>
      </c>
      <c r="E1324" s="15" t="s">
        <v>21</v>
      </c>
      <c r="F1324" s="55">
        <v>2251</v>
      </c>
      <c r="G1324" s="28">
        <v>100000</v>
      </c>
      <c r="H1324" s="6">
        <v>42063</v>
      </c>
      <c r="I1324" s="195">
        <f t="shared" si="157"/>
        <v>0</v>
      </c>
      <c r="J1324" s="195">
        <f t="shared" si="158"/>
        <v>100000</v>
      </c>
      <c r="K1324" s="196" t="str">
        <f t="shared" si="159"/>
        <v>ATRASADO</v>
      </c>
    </row>
    <row r="1325" spans="2:11">
      <c r="B1325" s="20">
        <v>42078</v>
      </c>
      <c r="C1325" s="17" t="s">
        <v>69</v>
      </c>
      <c r="D1325" s="9" t="s">
        <v>55</v>
      </c>
      <c r="E1325" s="15" t="s">
        <v>21</v>
      </c>
      <c r="F1325" s="55">
        <v>2251</v>
      </c>
      <c r="G1325" s="28">
        <v>100000</v>
      </c>
      <c r="H1325" s="6">
        <v>42078</v>
      </c>
      <c r="I1325" s="195">
        <f t="shared" si="157"/>
        <v>0</v>
      </c>
      <c r="J1325" s="195">
        <f t="shared" si="158"/>
        <v>100000</v>
      </c>
      <c r="K1325" s="196" t="str">
        <f t="shared" si="159"/>
        <v>ATRASADO</v>
      </c>
    </row>
    <row r="1326" spans="2:11">
      <c r="B1326" s="20">
        <v>42109</v>
      </c>
      <c r="C1326" s="17" t="s">
        <v>70</v>
      </c>
      <c r="D1326" s="9" t="s">
        <v>55</v>
      </c>
      <c r="E1326" s="15" t="s">
        <v>21</v>
      </c>
      <c r="F1326" s="55">
        <v>2251</v>
      </c>
      <c r="G1326" s="28">
        <v>100000</v>
      </c>
      <c r="H1326" s="6">
        <v>42109</v>
      </c>
      <c r="I1326" s="195">
        <f t="shared" ref="I1326:I1349" si="160">IF(G1326&gt;0,0,"")</f>
        <v>0</v>
      </c>
      <c r="J1326" s="195">
        <f t="shared" ref="J1326:J1357" si="161">IF(I1326=0,G1326,"")</f>
        <v>100000</v>
      </c>
      <c r="K1326" s="196" t="str">
        <f t="shared" ref="K1326:K1357" si="162">IF(J1326&gt;0,"ATRASADO","")</f>
        <v>ATRASADO</v>
      </c>
    </row>
    <row r="1327" spans="2:11">
      <c r="B1327" s="20">
        <v>42139</v>
      </c>
      <c r="C1327" s="17" t="s">
        <v>71</v>
      </c>
      <c r="D1327" s="9" t="s">
        <v>55</v>
      </c>
      <c r="E1327" s="15" t="s">
        <v>21</v>
      </c>
      <c r="F1327" s="55">
        <v>2251</v>
      </c>
      <c r="G1327" s="28">
        <v>100000</v>
      </c>
      <c r="H1327" s="6">
        <v>42139</v>
      </c>
      <c r="I1327" s="195">
        <f t="shared" si="160"/>
        <v>0</v>
      </c>
      <c r="J1327" s="195">
        <f t="shared" si="161"/>
        <v>100000</v>
      </c>
      <c r="K1327" s="196" t="str">
        <f t="shared" si="162"/>
        <v>ATRASADO</v>
      </c>
    </row>
    <row r="1328" spans="2:11">
      <c r="B1328" s="20">
        <v>42170</v>
      </c>
      <c r="C1328" s="17" t="s">
        <v>72</v>
      </c>
      <c r="D1328" s="9" t="s">
        <v>55</v>
      </c>
      <c r="E1328" s="15" t="s">
        <v>21</v>
      </c>
      <c r="F1328" s="55">
        <v>2251</v>
      </c>
      <c r="G1328" s="28">
        <v>100000</v>
      </c>
      <c r="H1328" s="6">
        <v>42170</v>
      </c>
      <c r="I1328" s="195">
        <f t="shared" si="160"/>
        <v>0</v>
      </c>
      <c r="J1328" s="195">
        <f t="shared" si="161"/>
        <v>100000</v>
      </c>
      <c r="K1328" s="196" t="str">
        <f t="shared" si="162"/>
        <v>ATRASADO</v>
      </c>
    </row>
    <row r="1329" spans="2:11">
      <c r="B1329" s="20">
        <v>42200</v>
      </c>
      <c r="C1329" s="17" t="s">
        <v>73</v>
      </c>
      <c r="D1329" s="9" t="s">
        <v>55</v>
      </c>
      <c r="E1329" s="15" t="s">
        <v>21</v>
      </c>
      <c r="F1329" s="55">
        <v>2251</v>
      </c>
      <c r="G1329" s="28">
        <v>100000</v>
      </c>
      <c r="H1329" s="6">
        <v>42200</v>
      </c>
      <c r="I1329" s="195">
        <f t="shared" si="160"/>
        <v>0</v>
      </c>
      <c r="J1329" s="195">
        <f t="shared" si="161"/>
        <v>100000</v>
      </c>
      <c r="K1329" s="196" t="str">
        <f t="shared" si="162"/>
        <v>ATRASADO</v>
      </c>
    </row>
    <row r="1330" spans="2:11">
      <c r="B1330" s="20">
        <v>42231</v>
      </c>
      <c r="C1330" s="17" t="s">
        <v>74</v>
      </c>
      <c r="D1330" s="9" t="s">
        <v>55</v>
      </c>
      <c r="E1330" s="15" t="s">
        <v>21</v>
      </c>
      <c r="F1330" s="55">
        <v>2251</v>
      </c>
      <c r="G1330" s="28">
        <v>100000</v>
      </c>
      <c r="H1330" s="6">
        <v>42231</v>
      </c>
      <c r="I1330" s="195">
        <f t="shared" si="160"/>
        <v>0</v>
      </c>
      <c r="J1330" s="195">
        <f t="shared" si="161"/>
        <v>100000</v>
      </c>
      <c r="K1330" s="196" t="str">
        <f t="shared" si="162"/>
        <v>ATRASADO</v>
      </c>
    </row>
    <row r="1331" spans="2:11">
      <c r="B1331" s="20">
        <v>42262</v>
      </c>
      <c r="C1331" s="17" t="s">
        <v>75</v>
      </c>
      <c r="D1331" s="9" t="s">
        <v>55</v>
      </c>
      <c r="E1331" s="15" t="s">
        <v>21</v>
      </c>
      <c r="F1331" s="55">
        <v>2251</v>
      </c>
      <c r="G1331" s="28">
        <v>100000</v>
      </c>
      <c r="H1331" s="6">
        <v>42262</v>
      </c>
      <c r="I1331" s="195">
        <f t="shared" si="160"/>
        <v>0</v>
      </c>
      <c r="J1331" s="195">
        <f t="shared" si="161"/>
        <v>100000</v>
      </c>
      <c r="K1331" s="196" t="str">
        <f t="shared" si="162"/>
        <v>ATRASADO</v>
      </c>
    </row>
    <row r="1332" spans="2:11">
      <c r="B1332" s="20">
        <v>42292</v>
      </c>
      <c r="C1332" s="17" t="s">
        <v>76</v>
      </c>
      <c r="D1332" s="9" t="s">
        <v>55</v>
      </c>
      <c r="E1332" s="15" t="s">
        <v>21</v>
      </c>
      <c r="F1332" s="55">
        <v>2251</v>
      </c>
      <c r="G1332" s="28">
        <v>100000</v>
      </c>
      <c r="H1332" s="6">
        <v>42292</v>
      </c>
      <c r="I1332" s="195">
        <f t="shared" si="160"/>
        <v>0</v>
      </c>
      <c r="J1332" s="195">
        <f t="shared" si="161"/>
        <v>100000</v>
      </c>
      <c r="K1332" s="196" t="str">
        <f t="shared" si="162"/>
        <v>ATRASADO</v>
      </c>
    </row>
    <row r="1333" spans="2:11">
      <c r="B1333" s="20">
        <v>42323</v>
      </c>
      <c r="C1333" s="17" t="s">
        <v>77</v>
      </c>
      <c r="D1333" s="9" t="s">
        <v>55</v>
      </c>
      <c r="E1333" s="15" t="s">
        <v>21</v>
      </c>
      <c r="F1333" s="55">
        <v>2251</v>
      </c>
      <c r="G1333" s="28">
        <v>100000</v>
      </c>
      <c r="H1333" s="6">
        <v>42323</v>
      </c>
      <c r="I1333" s="195">
        <f t="shared" si="160"/>
        <v>0</v>
      </c>
      <c r="J1333" s="195">
        <f t="shared" si="161"/>
        <v>100000</v>
      </c>
      <c r="K1333" s="196" t="str">
        <f t="shared" si="162"/>
        <v>ATRASADO</v>
      </c>
    </row>
    <row r="1334" spans="2:11">
      <c r="B1334" s="20">
        <v>42353</v>
      </c>
      <c r="C1334" s="17" t="s">
        <v>78</v>
      </c>
      <c r="D1334" s="9" t="s">
        <v>55</v>
      </c>
      <c r="E1334" s="15" t="s">
        <v>21</v>
      </c>
      <c r="F1334" s="55">
        <v>2251</v>
      </c>
      <c r="G1334" s="28">
        <v>100000</v>
      </c>
      <c r="H1334" s="6">
        <v>42353</v>
      </c>
      <c r="I1334" s="195">
        <f t="shared" si="160"/>
        <v>0</v>
      </c>
      <c r="J1334" s="195">
        <f t="shared" si="161"/>
        <v>100000</v>
      </c>
      <c r="K1334" s="196" t="str">
        <f t="shared" si="162"/>
        <v>ATRASADO</v>
      </c>
    </row>
    <row r="1335" spans="2:11">
      <c r="B1335" s="20">
        <v>42384</v>
      </c>
      <c r="C1335" s="17" t="s">
        <v>79</v>
      </c>
      <c r="D1335" s="9" t="s">
        <v>55</v>
      </c>
      <c r="E1335" s="15" t="s">
        <v>21</v>
      </c>
      <c r="F1335" s="55">
        <v>2251</v>
      </c>
      <c r="G1335" s="28">
        <v>100000</v>
      </c>
      <c r="H1335" s="6">
        <v>42384</v>
      </c>
      <c r="I1335" s="195">
        <f t="shared" si="160"/>
        <v>0</v>
      </c>
      <c r="J1335" s="195">
        <f t="shared" si="161"/>
        <v>100000</v>
      </c>
      <c r="K1335" s="196" t="str">
        <f t="shared" si="162"/>
        <v>ATRASADO</v>
      </c>
    </row>
    <row r="1336" spans="2:11">
      <c r="B1336" s="20">
        <v>42415</v>
      </c>
      <c r="C1336" s="17" t="s">
        <v>80</v>
      </c>
      <c r="D1336" s="9" t="s">
        <v>55</v>
      </c>
      <c r="E1336" s="15" t="s">
        <v>21</v>
      </c>
      <c r="F1336" s="55">
        <v>2251</v>
      </c>
      <c r="G1336" s="28">
        <v>100000</v>
      </c>
      <c r="H1336" s="6">
        <v>42415</v>
      </c>
      <c r="I1336" s="195">
        <f t="shared" si="160"/>
        <v>0</v>
      </c>
      <c r="J1336" s="195">
        <f t="shared" si="161"/>
        <v>100000</v>
      </c>
      <c r="K1336" s="196" t="str">
        <f t="shared" si="162"/>
        <v>ATRASADO</v>
      </c>
    </row>
    <row r="1337" spans="2:11">
      <c r="B1337" s="20">
        <v>42444</v>
      </c>
      <c r="C1337" s="17" t="s">
        <v>81</v>
      </c>
      <c r="D1337" s="9" t="s">
        <v>55</v>
      </c>
      <c r="E1337" s="15" t="s">
        <v>21</v>
      </c>
      <c r="F1337" s="55">
        <v>2251</v>
      </c>
      <c r="G1337" s="28">
        <v>100000</v>
      </c>
      <c r="H1337" s="6">
        <v>42444</v>
      </c>
      <c r="I1337" s="195">
        <f t="shared" si="160"/>
        <v>0</v>
      </c>
      <c r="J1337" s="195">
        <f t="shared" si="161"/>
        <v>100000</v>
      </c>
      <c r="K1337" s="196" t="str">
        <f t="shared" si="162"/>
        <v>ATRASADO</v>
      </c>
    </row>
    <row r="1338" spans="2:11">
      <c r="B1338" s="20">
        <v>42475</v>
      </c>
      <c r="C1338" s="17" t="s">
        <v>82</v>
      </c>
      <c r="D1338" s="9" t="s">
        <v>55</v>
      </c>
      <c r="E1338" s="15" t="s">
        <v>21</v>
      </c>
      <c r="F1338" s="55">
        <v>2251</v>
      </c>
      <c r="G1338" s="28">
        <v>100000</v>
      </c>
      <c r="H1338" s="6">
        <v>42475</v>
      </c>
      <c r="I1338" s="195">
        <f t="shared" si="160"/>
        <v>0</v>
      </c>
      <c r="J1338" s="195">
        <f t="shared" si="161"/>
        <v>100000</v>
      </c>
      <c r="K1338" s="196" t="str">
        <f t="shared" si="162"/>
        <v>ATRASADO</v>
      </c>
    </row>
    <row r="1339" spans="2:11">
      <c r="B1339" s="20">
        <v>42505</v>
      </c>
      <c r="C1339" s="17" t="s">
        <v>83</v>
      </c>
      <c r="D1339" s="9" t="s">
        <v>55</v>
      </c>
      <c r="E1339" s="15" t="s">
        <v>21</v>
      </c>
      <c r="F1339" s="55">
        <v>2251</v>
      </c>
      <c r="G1339" s="28">
        <v>100000</v>
      </c>
      <c r="H1339" s="6">
        <v>42505</v>
      </c>
      <c r="I1339" s="195">
        <f t="shared" si="160"/>
        <v>0</v>
      </c>
      <c r="J1339" s="195">
        <f t="shared" si="161"/>
        <v>100000</v>
      </c>
      <c r="K1339" s="196" t="str">
        <f t="shared" si="162"/>
        <v>ATRASADO</v>
      </c>
    </row>
    <row r="1340" spans="2:11">
      <c r="B1340" s="20">
        <v>42536</v>
      </c>
      <c r="C1340" s="17" t="s">
        <v>84</v>
      </c>
      <c r="D1340" s="9" t="s">
        <v>55</v>
      </c>
      <c r="E1340" s="15" t="s">
        <v>21</v>
      </c>
      <c r="F1340" s="55">
        <v>2251</v>
      </c>
      <c r="G1340" s="28">
        <v>100000</v>
      </c>
      <c r="H1340" s="6">
        <v>42536</v>
      </c>
      <c r="I1340" s="195">
        <f t="shared" si="160"/>
        <v>0</v>
      </c>
      <c r="J1340" s="195">
        <f t="shared" si="161"/>
        <v>100000</v>
      </c>
      <c r="K1340" s="196" t="str">
        <f t="shared" si="162"/>
        <v>ATRASADO</v>
      </c>
    </row>
    <row r="1341" spans="2:11">
      <c r="B1341" s="20">
        <v>42566</v>
      </c>
      <c r="C1341" s="17" t="s">
        <v>85</v>
      </c>
      <c r="D1341" s="9" t="s">
        <v>55</v>
      </c>
      <c r="E1341" s="15" t="s">
        <v>21</v>
      </c>
      <c r="F1341" s="55">
        <v>2251</v>
      </c>
      <c r="G1341" s="28">
        <v>100000</v>
      </c>
      <c r="H1341" s="6">
        <v>42566</v>
      </c>
      <c r="I1341" s="195">
        <f t="shared" si="160"/>
        <v>0</v>
      </c>
      <c r="J1341" s="195">
        <f t="shared" si="161"/>
        <v>100000</v>
      </c>
      <c r="K1341" s="196" t="str">
        <f t="shared" si="162"/>
        <v>ATRASADO</v>
      </c>
    </row>
    <row r="1342" spans="2:11">
      <c r="B1342" s="20">
        <v>42597</v>
      </c>
      <c r="C1342" s="17" t="s">
        <v>86</v>
      </c>
      <c r="D1342" s="9" t="s">
        <v>55</v>
      </c>
      <c r="E1342" s="15" t="s">
        <v>21</v>
      </c>
      <c r="F1342" s="55">
        <v>2251</v>
      </c>
      <c r="G1342" s="28">
        <v>100000</v>
      </c>
      <c r="H1342" s="6">
        <v>42597</v>
      </c>
      <c r="I1342" s="195">
        <f t="shared" si="160"/>
        <v>0</v>
      </c>
      <c r="J1342" s="195">
        <f t="shared" si="161"/>
        <v>100000</v>
      </c>
      <c r="K1342" s="196" t="str">
        <f t="shared" si="162"/>
        <v>ATRASADO</v>
      </c>
    </row>
    <row r="1343" spans="2:11">
      <c r="B1343" s="32">
        <v>40726</v>
      </c>
      <c r="C1343" s="34" t="s">
        <v>241</v>
      </c>
      <c r="D1343" s="9" t="s">
        <v>55</v>
      </c>
      <c r="E1343" s="15" t="s">
        <v>21</v>
      </c>
      <c r="F1343" s="55">
        <v>2251</v>
      </c>
      <c r="G1343" s="28">
        <v>100000</v>
      </c>
      <c r="H1343" s="6">
        <v>40726</v>
      </c>
      <c r="I1343" s="195">
        <f t="shared" si="160"/>
        <v>0</v>
      </c>
      <c r="J1343" s="195">
        <f t="shared" si="161"/>
        <v>100000</v>
      </c>
      <c r="K1343" s="196" t="str">
        <f t="shared" si="162"/>
        <v>ATRASADO</v>
      </c>
    </row>
    <row r="1344" spans="2:11">
      <c r="B1344" s="32">
        <v>40726</v>
      </c>
      <c r="C1344" s="34" t="s">
        <v>243</v>
      </c>
      <c r="D1344" s="9" t="s">
        <v>55</v>
      </c>
      <c r="E1344" s="15" t="s">
        <v>21</v>
      </c>
      <c r="F1344" s="55">
        <v>2251</v>
      </c>
      <c r="G1344" s="28">
        <v>100000</v>
      </c>
      <c r="H1344" s="6">
        <v>40726</v>
      </c>
      <c r="I1344" s="195">
        <f t="shared" si="160"/>
        <v>0</v>
      </c>
      <c r="J1344" s="195">
        <f t="shared" si="161"/>
        <v>100000</v>
      </c>
      <c r="K1344" s="196" t="str">
        <f t="shared" si="162"/>
        <v>ATRASADO</v>
      </c>
    </row>
    <row r="1345" spans="2:11">
      <c r="B1345" s="32">
        <v>40788</v>
      </c>
      <c r="C1345" s="34" t="s">
        <v>244</v>
      </c>
      <c r="D1345" s="9" t="s">
        <v>55</v>
      </c>
      <c r="E1345" s="15" t="s">
        <v>21</v>
      </c>
      <c r="F1345" s="55">
        <v>2251</v>
      </c>
      <c r="G1345" s="28">
        <v>100000</v>
      </c>
      <c r="H1345" s="6">
        <v>40788</v>
      </c>
      <c r="I1345" s="195">
        <f t="shared" si="160"/>
        <v>0</v>
      </c>
      <c r="J1345" s="195">
        <f t="shared" si="161"/>
        <v>100000</v>
      </c>
      <c r="K1345" s="196" t="str">
        <f t="shared" si="162"/>
        <v>ATRASADO</v>
      </c>
    </row>
    <row r="1346" spans="2:11">
      <c r="B1346" s="32">
        <v>40847</v>
      </c>
      <c r="C1346" s="34" t="s">
        <v>245</v>
      </c>
      <c r="D1346" s="9" t="s">
        <v>55</v>
      </c>
      <c r="E1346" s="15" t="s">
        <v>21</v>
      </c>
      <c r="F1346" s="55">
        <v>2251</v>
      </c>
      <c r="G1346" s="28">
        <v>100000</v>
      </c>
      <c r="H1346" s="6">
        <v>40847</v>
      </c>
      <c r="I1346" s="195">
        <f t="shared" si="160"/>
        <v>0</v>
      </c>
      <c r="J1346" s="195">
        <f t="shared" si="161"/>
        <v>100000</v>
      </c>
      <c r="K1346" s="196" t="str">
        <f t="shared" si="162"/>
        <v>ATRASADO</v>
      </c>
    </row>
    <row r="1347" spans="2:11">
      <c r="B1347" s="32">
        <v>40849</v>
      </c>
      <c r="C1347" s="34" t="s">
        <v>246</v>
      </c>
      <c r="D1347" s="9" t="s">
        <v>55</v>
      </c>
      <c r="E1347" s="15" t="s">
        <v>21</v>
      </c>
      <c r="F1347" s="55">
        <v>2251</v>
      </c>
      <c r="G1347" s="28">
        <v>100000</v>
      </c>
      <c r="H1347" s="6">
        <v>40849</v>
      </c>
      <c r="I1347" s="195">
        <f t="shared" si="160"/>
        <v>0</v>
      </c>
      <c r="J1347" s="195">
        <f t="shared" si="161"/>
        <v>100000</v>
      </c>
      <c r="K1347" s="196" t="str">
        <f t="shared" si="162"/>
        <v>ATRASADO</v>
      </c>
    </row>
    <row r="1348" spans="2:11">
      <c r="B1348" s="32">
        <v>40599</v>
      </c>
      <c r="C1348" s="34" t="s">
        <v>362</v>
      </c>
      <c r="D1348" s="9" t="s">
        <v>55</v>
      </c>
      <c r="E1348" s="15" t="s">
        <v>21</v>
      </c>
      <c r="F1348" s="55">
        <v>2251</v>
      </c>
      <c r="G1348" s="28">
        <v>100000</v>
      </c>
      <c r="H1348" s="6">
        <v>40599</v>
      </c>
      <c r="I1348" s="195">
        <f t="shared" si="160"/>
        <v>0</v>
      </c>
      <c r="J1348" s="195">
        <f t="shared" si="161"/>
        <v>100000</v>
      </c>
      <c r="K1348" s="196" t="str">
        <f t="shared" si="162"/>
        <v>ATRASADO</v>
      </c>
    </row>
    <row r="1349" spans="2:11">
      <c r="B1349" s="32">
        <v>40724</v>
      </c>
      <c r="C1349" s="34" t="s">
        <v>363</v>
      </c>
      <c r="D1349" s="9" t="s">
        <v>625</v>
      </c>
      <c r="E1349" s="15" t="s">
        <v>21</v>
      </c>
      <c r="F1349" s="55">
        <v>2251</v>
      </c>
      <c r="G1349" s="28">
        <v>500000</v>
      </c>
      <c r="H1349" s="6">
        <v>40724</v>
      </c>
      <c r="I1349" s="195">
        <f t="shared" si="160"/>
        <v>0</v>
      </c>
      <c r="J1349" s="195">
        <f t="shared" si="161"/>
        <v>500000</v>
      </c>
      <c r="K1349" s="196" t="str">
        <f t="shared" si="162"/>
        <v>ATRASADO</v>
      </c>
    </row>
    <row r="1350" spans="2:11" s="124" customFormat="1">
      <c r="B1350" s="32"/>
      <c r="C1350" s="34"/>
      <c r="D1350" s="9"/>
      <c r="E1350" s="15"/>
      <c r="F1350" s="55"/>
      <c r="G1350" s="28"/>
      <c r="H1350" s="6"/>
      <c r="I1350" s="195"/>
      <c r="J1350" s="195"/>
      <c r="K1350" s="196"/>
    </row>
    <row r="1351" spans="2:11">
      <c r="B1351" s="19">
        <v>41560</v>
      </c>
      <c r="C1351" s="14" t="s">
        <v>90</v>
      </c>
      <c r="D1351" s="9" t="s">
        <v>91</v>
      </c>
      <c r="E1351" s="15" t="s">
        <v>21</v>
      </c>
      <c r="F1351" s="55">
        <v>2251</v>
      </c>
      <c r="G1351" s="28">
        <v>33333.33</v>
      </c>
      <c r="H1351" s="19">
        <v>41560</v>
      </c>
      <c r="I1351" s="195">
        <f>IF(G1351&gt;0,0,"")</f>
        <v>0</v>
      </c>
      <c r="J1351" s="195">
        <f>IF(I1351=0,G1351,"")</f>
        <v>33333.33</v>
      </c>
      <c r="K1351" s="196" t="str">
        <f>IF(J1351&gt;0,"ATRASADO","")</f>
        <v>ATRASADO</v>
      </c>
    </row>
    <row r="1352" spans="2:11" s="147" customFormat="1">
      <c r="B1352" s="19"/>
      <c r="C1352" s="14"/>
      <c r="D1352" s="9"/>
      <c r="E1352" s="15"/>
      <c r="F1352" s="55"/>
      <c r="G1352" s="28"/>
      <c r="H1352" s="19"/>
      <c r="I1352" s="195"/>
      <c r="J1352" s="195"/>
      <c r="K1352" s="196"/>
    </row>
    <row r="1353" spans="2:11" s="151" customFormat="1">
      <c r="B1353" s="19">
        <v>45139</v>
      </c>
      <c r="C1353" s="14" t="s">
        <v>927</v>
      </c>
      <c r="D1353" s="9" t="s">
        <v>892</v>
      </c>
      <c r="E1353" s="15" t="s">
        <v>102</v>
      </c>
      <c r="F1353" s="55">
        <v>2221</v>
      </c>
      <c r="G1353" s="28">
        <v>59000</v>
      </c>
      <c r="H1353" s="19">
        <v>45139</v>
      </c>
      <c r="I1353" s="195">
        <f t="shared" ref="I1353:I1359" si="163">IF(G1353&gt;0,0,"")</f>
        <v>0</v>
      </c>
      <c r="J1353" s="195">
        <f t="shared" ref="J1353:J1359" si="164">IF(I1353=0,G1353,"")</f>
        <v>59000</v>
      </c>
      <c r="K1353" s="196" t="str">
        <f>IF(J1353&gt;0,"ATRASADO","")</f>
        <v>ATRASADO</v>
      </c>
    </row>
    <row r="1354" spans="2:11" s="179" customFormat="1">
      <c r="B1354" s="19">
        <v>45474</v>
      </c>
      <c r="C1354" s="14" t="s">
        <v>1524</v>
      </c>
      <c r="D1354" s="9" t="s">
        <v>892</v>
      </c>
      <c r="E1354" s="15" t="s">
        <v>102</v>
      </c>
      <c r="F1354" s="55">
        <v>2221</v>
      </c>
      <c r="G1354" s="28">
        <v>59000</v>
      </c>
      <c r="H1354" s="19">
        <v>45474</v>
      </c>
      <c r="I1354" s="195">
        <f t="shared" si="163"/>
        <v>0</v>
      </c>
      <c r="J1354" s="195">
        <f t="shared" si="164"/>
        <v>59000</v>
      </c>
      <c r="K1354" s="196" t="s">
        <v>746</v>
      </c>
    </row>
    <row r="1355" spans="2:11" s="179" customFormat="1">
      <c r="B1355" s="19">
        <v>45474</v>
      </c>
      <c r="C1355" s="14" t="s">
        <v>1526</v>
      </c>
      <c r="D1355" s="9" t="s">
        <v>892</v>
      </c>
      <c r="E1355" s="15" t="s">
        <v>102</v>
      </c>
      <c r="F1355" s="55">
        <v>2221</v>
      </c>
      <c r="G1355" s="28">
        <v>59000</v>
      </c>
      <c r="H1355" s="19">
        <v>45474</v>
      </c>
      <c r="I1355" s="195">
        <f t="shared" si="163"/>
        <v>0</v>
      </c>
      <c r="J1355" s="195">
        <f t="shared" si="164"/>
        <v>59000</v>
      </c>
      <c r="K1355" s="196" t="s">
        <v>746</v>
      </c>
    </row>
    <row r="1356" spans="2:11" s="179" customFormat="1">
      <c r="B1356" s="19">
        <v>45474</v>
      </c>
      <c r="C1356" s="14" t="s">
        <v>1527</v>
      </c>
      <c r="D1356" s="9" t="s">
        <v>892</v>
      </c>
      <c r="E1356" s="15" t="s">
        <v>102</v>
      </c>
      <c r="F1356" s="55">
        <v>2221</v>
      </c>
      <c r="G1356" s="28">
        <v>59000</v>
      </c>
      <c r="H1356" s="19">
        <v>45474</v>
      </c>
      <c r="I1356" s="195">
        <f t="shared" si="163"/>
        <v>0</v>
      </c>
      <c r="J1356" s="195">
        <f t="shared" si="164"/>
        <v>59000</v>
      </c>
      <c r="K1356" s="196" t="s">
        <v>746</v>
      </c>
    </row>
    <row r="1357" spans="2:11" s="179" customFormat="1">
      <c r="B1357" s="19">
        <v>45474</v>
      </c>
      <c r="C1357" s="14" t="s">
        <v>1528</v>
      </c>
      <c r="D1357" s="9" t="s">
        <v>892</v>
      </c>
      <c r="E1357" s="15" t="s">
        <v>102</v>
      </c>
      <c r="F1357" s="55">
        <v>2221</v>
      </c>
      <c r="G1357" s="28">
        <v>59000</v>
      </c>
      <c r="H1357" s="19">
        <v>45474</v>
      </c>
      <c r="I1357" s="195">
        <f t="shared" si="163"/>
        <v>0</v>
      </c>
      <c r="J1357" s="195">
        <f t="shared" si="164"/>
        <v>59000</v>
      </c>
      <c r="K1357" s="196" t="s">
        <v>746</v>
      </c>
    </row>
    <row r="1358" spans="2:11" s="179" customFormat="1">
      <c r="B1358" s="19">
        <v>45474</v>
      </c>
      <c r="C1358" s="14" t="s">
        <v>1525</v>
      </c>
      <c r="D1358" s="9" t="s">
        <v>892</v>
      </c>
      <c r="E1358" s="15" t="s">
        <v>102</v>
      </c>
      <c r="F1358" s="55">
        <v>2221</v>
      </c>
      <c r="G1358" s="28">
        <v>59000</v>
      </c>
      <c r="H1358" s="19">
        <v>45474</v>
      </c>
      <c r="I1358" s="195">
        <f t="shared" si="163"/>
        <v>0</v>
      </c>
      <c r="J1358" s="195">
        <f t="shared" si="164"/>
        <v>59000</v>
      </c>
      <c r="K1358" s="196" t="s">
        <v>746</v>
      </c>
    </row>
    <row r="1359" spans="2:11" s="179" customFormat="1">
      <c r="B1359" s="19">
        <v>45474</v>
      </c>
      <c r="C1359" s="14" t="s">
        <v>1529</v>
      </c>
      <c r="D1359" s="9" t="s">
        <v>892</v>
      </c>
      <c r="E1359" s="15" t="s">
        <v>102</v>
      </c>
      <c r="F1359" s="55">
        <v>2221</v>
      </c>
      <c r="G1359" s="28">
        <v>59000</v>
      </c>
      <c r="H1359" s="19">
        <v>45474</v>
      </c>
      <c r="I1359" s="195">
        <f t="shared" si="163"/>
        <v>0</v>
      </c>
      <c r="J1359" s="195">
        <f t="shared" si="164"/>
        <v>59000</v>
      </c>
      <c r="K1359" s="196" t="s">
        <v>746</v>
      </c>
    </row>
    <row r="1360" spans="2:11" s="179" customFormat="1">
      <c r="B1360" s="19"/>
      <c r="C1360" s="14"/>
      <c r="D1360" s="9"/>
      <c r="E1360" s="15"/>
      <c r="F1360" s="55"/>
      <c r="G1360" s="28"/>
      <c r="H1360" s="19"/>
      <c r="I1360" s="195"/>
      <c r="J1360" s="195"/>
      <c r="K1360" s="196"/>
    </row>
    <row r="1361" spans="2:11" s="179" customFormat="1">
      <c r="B1361" s="19">
        <v>45454</v>
      </c>
      <c r="C1361" s="14" t="s">
        <v>1444</v>
      </c>
      <c r="D1361" s="9" t="s">
        <v>1423</v>
      </c>
      <c r="E1361" s="15" t="s">
        <v>102</v>
      </c>
      <c r="F1361" s="55">
        <v>2221</v>
      </c>
      <c r="G1361" s="28">
        <v>59000</v>
      </c>
      <c r="H1361" s="19">
        <v>45454</v>
      </c>
      <c r="I1361" s="195">
        <f t="shared" ref="I1361:I1370" si="165">IF(G1361&gt;0,0,"")</f>
        <v>0</v>
      </c>
      <c r="J1361" s="195">
        <f t="shared" ref="J1361:J1370" si="166">IF(I1361=0,G1361,"")</f>
        <v>59000</v>
      </c>
      <c r="K1361" s="196" t="str">
        <f>IF(J1361&gt;0,"ATRASADO","")</f>
        <v>ATRASADO</v>
      </c>
    </row>
    <row r="1362" spans="2:11" s="179" customFormat="1">
      <c r="B1362" s="19">
        <v>45474</v>
      </c>
      <c r="C1362" s="14" t="s">
        <v>1530</v>
      </c>
      <c r="D1362" s="9" t="s">
        <v>1423</v>
      </c>
      <c r="E1362" s="15" t="s">
        <v>102</v>
      </c>
      <c r="F1362" s="55">
        <v>2221</v>
      </c>
      <c r="G1362" s="28">
        <v>47200</v>
      </c>
      <c r="H1362" s="19">
        <v>45474</v>
      </c>
      <c r="I1362" s="195">
        <f t="shared" si="165"/>
        <v>0</v>
      </c>
      <c r="J1362" s="195">
        <f t="shared" si="166"/>
        <v>47200</v>
      </c>
      <c r="K1362" s="196" t="s">
        <v>746</v>
      </c>
    </row>
    <row r="1363" spans="2:11" s="179" customFormat="1">
      <c r="B1363" s="19">
        <v>45474</v>
      </c>
      <c r="C1363" s="14" t="s">
        <v>1531</v>
      </c>
      <c r="D1363" s="9" t="s">
        <v>1423</v>
      </c>
      <c r="E1363" s="15" t="s">
        <v>102</v>
      </c>
      <c r="F1363" s="55">
        <v>2221</v>
      </c>
      <c r="G1363" s="28">
        <v>47200</v>
      </c>
      <c r="H1363" s="19">
        <v>45474</v>
      </c>
      <c r="I1363" s="195">
        <f t="shared" si="165"/>
        <v>0</v>
      </c>
      <c r="J1363" s="195">
        <f t="shared" si="166"/>
        <v>47200</v>
      </c>
      <c r="K1363" s="196" t="s">
        <v>746</v>
      </c>
    </row>
    <row r="1364" spans="2:11" s="179" customFormat="1">
      <c r="B1364" s="19">
        <v>45474</v>
      </c>
      <c r="C1364" s="14" t="s">
        <v>1532</v>
      </c>
      <c r="D1364" s="9" t="s">
        <v>1423</v>
      </c>
      <c r="E1364" s="15" t="s">
        <v>102</v>
      </c>
      <c r="F1364" s="55">
        <v>2221</v>
      </c>
      <c r="G1364" s="28">
        <v>47200</v>
      </c>
      <c r="H1364" s="19">
        <v>45474</v>
      </c>
      <c r="I1364" s="195">
        <f t="shared" si="165"/>
        <v>0</v>
      </c>
      <c r="J1364" s="195">
        <f t="shared" si="166"/>
        <v>47200</v>
      </c>
      <c r="K1364" s="196" t="s">
        <v>746</v>
      </c>
    </row>
    <row r="1365" spans="2:11" s="179" customFormat="1">
      <c r="B1365" s="19">
        <v>45474</v>
      </c>
      <c r="C1365" s="14" t="s">
        <v>1533</v>
      </c>
      <c r="D1365" s="9" t="s">
        <v>1423</v>
      </c>
      <c r="E1365" s="15" t="s">
        <v>102</v>
      </c>
      <c r="F1365" s="55">
        <v>2221</v>
      </c>
      <c r="G1365" s="28">
        <v>47200</v>
      </c>
      <c r="H1365" s="19">
        <v>45474</v>
      </c>
      <c r="I1365" s="195">
        <f t="shared" si="165"/>
        <v>0</v>
      </c>
      <c r="J1365" s="195">
        <f t="shared" si="166"/>
        <v>47200</v>
      </c>
      <c r="K1365" s="196" t="s">
        <v>746</v>
      </c>
    </row>
    <row r="1366" spans="2:11" s="179" customFormat="1">
      <c r="B1366" s="19">
        <v>45474</v>
      </c>
      <c r="C1366" s="14" t="s">
        <v>1534</v>
      </c>
      <c r="D1366" s="9" t="s">
        <v>1423</v>
      </c>
      <c r="E1366" s="15" t="s">
        <v>102</v>
      </c>
      <c r="F1366" s="55">
        <v>2221</v>
      </c>
      <c r="G1366" s="28">
        <v>47200</v>
      </c>
      <c r="H1366" s="19">
        <v>45474</v>
      </c>
      <c r="I1366" s="195">
        <f t="shared" si="165"/>
        <v>0</v>
      </c>
      <c r="J1366" s="195">
        <f t="shared" si="166"/>
        <v>47200</v>
      </c>
      <c r="K1366" s="196" t="s">
        <v>746</v>
      </c>
    </row>
    <row r="1367" spans="2:11" s="179" customFormat="1">
      <c r="B1367" s="19">
        <v>45474</v>
      </c>
      <c r="C1367" s="14" t="s">
        <v>1535</v>
      </c>
      <c r="D1367" s="9" t="s">
        <v>1423</v>
      </c>
      <c r="E1367" s="15" t="s">
        <v>102</v>
      </c>
      <c r="F1367" s="55">
        <v>2221</v>
      </c>
      <c r="G1367" s="28">
        <v>47200</v>
      </c>
      <c r="H1367" s="19">
        <v>45474</v>
      </c>
      <c r="I1367" s="195">
        <f t="shared" si="165"/>
        <v>0</v>
      </c>
      <c r="J1367" s="195">
        <f t="shared" si="166"/>
        <v>47200</v>
      </c>
      <c r="K1367" s="196" t="s">
        <v>746</v>
      </c>
    </row>
    <row r="1368" spans="2:11" s="179" customFormat="1">
      <c r="B1368" s="19">
        <v>45474</v>
      </c>
      <c r="C1368" s="14" t="s">
        <v>1536</v>
      </c>
      <c r="D1368" s="9" t="s">
        <v>1423</v>
      </c>
      <c r="E1368" s="15" t="s">
        <v>102</v>
      </c>
      <c r="F1368" s="55">
        <v>2221</v>
      </c>
      <c r="G1368" s="28">
        <v>47200</v>
      </c>
      <c r="H1368" s="19">
        <v>45474</v>
      </c>
      <c r="I1368" s="195">
        <f t="shared" si="165"/>
        <v>0</v>
      </c>
      <c r="J1368" s="195">
        <f t="shared" si="166"/>
        <v>47200</v>
      </c>
      <c r="K1368" s="196" t="s">
        <v>746</v>
      </c>
    </row>
    <row r="1369" spans="2:11" s="179" customFormat="1">
      <c r="B1369" s="19">
        <v>45474</v>
      </c>
      <c r="C1369" s="14" t="s">
        <v>1537</v>
      </c>
      <c r="D1369" s="9" t="s">
        <v>1423</v>
      </c>
      <c r="E1369" s="15" t="s">
        <v>102</v>
      </c>
      <c r="F1369" s="55">
        <v>2221</v>
      </c>
      <c r="G1369" s="28">
        <v>47200</v>
      </c>
      <c r="H1369" s="19">
        <v>45474</v>
      </c>
      <c r="I1369" s="195">
        <f t="shared" si="165"/>
        <v>0</v>
      </c>
      <c r="J1369" s="195">
        <f t="shared" si="166"/>
        <v>47200</v>
      </c>
      <c r="K1369" s="196" t="s">
        <v>746</v>
      </c>
    </row>
    <row r="1370" spans="2:11" s="179" customFormat="1">
      <c r="B1370" s="19">
        <v>45474</v>
      </c>
      <c r="C1370" s="14" t="s">
        <v>1538</v>
      </c>
      <c r="D1370" s="9" t="s">
        <v>1423</v>
      </c>
      <c r="E1370" s="15" t="s">
        <v>102</v>
      </c>
      <c r="F1370" s="55">
        <v>2221</v>
      </c>
      <c r="G1370" s="28">
        <v>47200</v>
      </c>
      <c r="H1370" s="19">
        <v>45474</v>
      </c>
      <c r="I1370" s="195">
        <f t="shared" si="165"/>
        <v>0</v>
      </c>
      <c r="J1370" s="195">
        <f t="shared" si="166"/>
        <v>47200</v>
      </c>
      <c r="K1370" s="196" t="s">
        <v>746</v>
      </c>
    </row>
    <row r="1371" spans="2:11" s="110" customFormat="1">
      <c r="B1371" s="6"/>
      <c r="C1371" s="8"/>
      <c r="D1371" s="9"/>
      <c r="E1371" s="15"/>
      <c r="F1371" s="55"/>
      <c r="G1371" s="28"/>
      <c r="H1371" s="6"/>
      <c r="I1371" s="195"/>
      <c r="J1371" s="195"/>
      <c r="K1371" s="196"/>
    </row>
    <row r="1372" spans="2:11">
      <c r="B1372" s="6">
        <v>41810</v>
      </c>
      <c r="C1372" s="12">
        <v>1500002197</v>
      </c>
      <c r="D1372" s="9" t="s">
        <v>29</v>
      </c>
      <c r="E1372" s="15" t="s">
        <v>20</v>
      </c>
      <c r="F1372" s="55">
        <v>2254</v>
      </c>
      <c r="G1372" s="28">
        <f>161973-67107.34</f>
        <v>94865.66</v>
      </c>
      <c r="H1372" s="6">
        <v>41810</v>
      </c>
      <c r="I1372" s="195">
        <f t="shared" ref="I1372:I1406" si="167">IF(G1372&gt;0,0,"")</f>
        <v>0</v>
      </c>
      <c r="J1372" s="195">
        <f t="shared" ref="J1372:J1406" si="168">IF(I1372=0,G1372,"")</f>
        <v>94865.66</v>
      </c>
      <c r="K1372" s="196" t="str">
        <f t="shared" ref="K1372:K1403" si="169">IF(J1372&gt;0,"ATRASADO","")</f>
        <v>ATRASADO</v>
      </c>
    </row>
    <row r="1373" spans="2:11">
      <c r="B1373" s="6">
        <v>41810</v>
      </c>
      <c r="C1373" s="12">
        <v>1500002199</v>
      </c>
      <c r="D1373" s="9" t="s">
        <v>29</v>
      </c>
      <c r="E1373" s="15" t="s">
        <v>20</v>
      </c>
      <c r="F1373" s="55">
        <v>2254</v>
      </c>
      <c r="G1373" s="28">
        <v>161973</v>
      </c>
      <c r="H1373" s="6">
        <v>41810</v>
      </c>
      <c r="I1373" s="195">
        <f t="shared" si="167"/>
        <v>0</v>
      </c>
      <c r="J1373" s="195">
        <f t="shared" si="168"/>
        <v>161973</v>
      </c>
      <c r="K1373" s="196" t="str">
        <f t="shared" si="169"/>
        <v>ATRASADO</v>
      </c>
    </row>
    <row r="1374" spans="2:11">
      <c r="B1374" s="6">
        <v>41810</v>
      </c>
      <c r="C1374" s="12">
        <v>1500002205</v>
      </c>
      <c r="D1374" s="9" t="s">
        <v>29</v>
      </c>
      <c r="E1374" s="15" t="s">
        <v>20</v>
      </c>
      <c r="F1374" s="55">
        <v>2254</v>
      </c>
      <c r="G1374" s="28">
        <v>43192.81</v>
      </c>
      <c r="H1374" s="6">
        <v>41810</v>
      </c>
      <c r="I1374" s="195">
        <f t="shared" si="167"/>
        <v>0</v>
      </c>
      <c r="J1374" s="195">
        <f t="shared" si="168"/>
        <v>43192.81</v>
      </c>
      <c r="K1374" s="196" t="str">
        <f t="shared" si="169"/>
        <v>ATRASADO</v>
      </c>
    </row>
    <row r="1375" spans="2:11">
      <c r="B1375" s="6">
        <v>41555</v>
      </c>
      <c r="C1375" s="12">
        <v>1500002218</v>
      </c>
      <c r="D1375" s="9" t="s">
        <v>29</v>
      </c>
      <c r="E1375" s="15" t="s">
        <v>20</v>
      </c>
      <c r="F1375" s="55">
        <v>2254</v>
      </c>
      <c r="G1375" s="28">
        <v>71280.94</v>
      </c>
      <c r="H1375" s="6">
        <v>41555</v>
      </c>
      <c r="I1375" s="195">
        <f t="shared" si="167"/>
        <v>0</v>
      </c>
      <c r="J1375" s="195">
        <f t="shared" si="168"/>
        <v>71280.94</v>
      </c>
      <c r="K1375" s="196" t="str">
        <f t="shared" si="169"/>
        <v>ATRASADO</v>
      </c>
    </row>
    <row r="1376" spans="2:11">
      <c r="B1376" s="6">
        <v>41595</v>
      </c>
      <c r="C1376" s="12">
        <v>1500002227</v>
      </c>
      <c r="D1376" s="9" t="s">
        <v>29</v>
      </c>
      <c r="E1376" s="15" t="s">
        <v>20</v>
      </c>
      <c r="F1376" s="55">
        <v>2254</v>
      </c>
      <c r="G1376" s="28">
        <v>188496.1</v>
      </c>
      <c r="H1376" s="6">
        <v>41595</v>
      </c>
      <c r="I1376" s="195">
        <f t="shared" si="167"/>
        <v>0</v>
      </c>
      <c r="J1376" s="195">
        <f t="shared" si="168"/>
        <v>188496.1</v>
      </c>
      <c r="K1376" s="196" t="str">
        <f t="shared" si="169"/>
        <v>ATRASADO</v>
      </c>
    </row>
    <row r="1377" spans="2:11">
      <c r="B1377" s="6">
        <v>41810</v>
      </c>
      <c r="C1377" s="12">
        <v>1500002233</v>
      </c>
      <c r="D1377" s="9" t="s">
        <v>29</v>
      </c>
      <c r="E1377" s="15" t="s">
        <v>20</v>
      </c>
      <c r="F1377" s="55">
        <v>2254</v>
      </c>
      <c r="G1377" s="28">
        <v>90211.25</v>
      </c>
      <c r="H1377" s="6">
        <v>41810</v>
      </c>
      <c r="I1377" s="195">
        <f t="shared" si="167"/>
        <v>0</v>
      </c>
      <c r="J1377" s="195">
        <f t="shared" si="168"/>
        <v>90211.25</v>
      </c>
      <c r="K1377" s="196" t="str">
        <f t="shared" si="169"/>
        <v>ATRASADO</v>
      </c>
    </row>
    <row r="1378" spans="2:11">
      <c r="B1378" s="6">
        <v>41810</v>
      </c>
      <c r="C1378" s="12">
        <v>1500002238</v>
      </c>
      <c r="D1378" s="9" t="s">
        <v>29</v>
      </c>
      <c r="E1378" s="15" t="s">
        <v>20</v>
      </c>
      <c r="F1378" s="55">
        <v>2254</v>
      </c>
      <c r="G1378" s="28">
        <v>68737.27</v>
      </c>
      <c r="H1378" s="6">
        <v>41810</v>
      </c>
      <c r="I1378" s="195">
        <f t="shared" si="167"/>
        <v>0</v>
      </c>
      <c r="J1378" s="195">
        <f t="shared" si="168"/>
        <v>68737.27</v>
      </c>
      <c r="K1378" s="196" t="str">
        <f t="shared" si="169"/>
        <v>ATRASADO</v>
      </c>
    </row>
    <row r="1379" spans="2:11" s="74" customFormat="1">
      <c r="B1379" s="6">
        <v>41604</v>
      </c>
      <c r="C1379" s="12">
        <v>1500002283</v>
      </c>
      <c r="D1379" s="9" t="s">
        <v>29</v>
      </c>
      <c r="E1379" s="15" t="s">
        <v>20</v>
      </c>
      <c r="F1379" s="55">
        <v>2254</v>
      </c>
      <c r="G1379" s="28">
        <v>131947.29999999999</v>
      </c>
      <c r="H1379" s="6">
        <v>41604</v>
      </c>
      <c r="I1379" s="195">
        <f t="shared" si="167"/>
        <v>0</v>
      </c>
      <c r="J1379" s="195">
        <f t="shared" si="168"/>
        <v>131947.29999999999</v>
      </c>
      <c r="K1379" s="196" t="str">
        <f t="shared" si="169"/>
        <v>ATRASADO</v>
      </c>
    </row>
    <row r="1380" spans="2:11">
      <c r="B1380" s="6">
        <v>41635</v>
      </c>
      <c r="C1380" s="12">
        <v>1500002285</v>
      </c>
      <c r="D1380" s="9" t="s">
        <v>29</v>
      </c>
      <c r="E1380" s="15" t="s">
        <v>20</v>
      </c>
      <c r="F1380" s="55">
        <v>2254</v>
      </c>
      <c r="G1380" s="28">
        <v>188496.1</v>
      </c>
      <c r="H1380" s="6">
        <v>41635</v>
      </c>
      <c r="I1380" s="195">
        <f t="shared" si="167"/>
        <v>0</v>
      </c>
      <c r="J1380" s="195">
        <f t="shared" si="168"/>
        <v>188496.1</v>
      </c>
      <c r="K1380" s="196" t="str">
        <f t="shared" si="169"/>
        <v>ATRASADO</v>
      </c>
    </row>
    <row r="1381" spans="2:11">
      <c r="B1381" s="6">
        <v>41646</v>
      </c>
      <c r="C1381" s="12">
        <v>1500002301</v>
      </c>
      <c r="D1381" s="9" t="s">
        <v>29</v>
      </c>
      <c r="E1381" s="15" t="s">
        <v>20</v>
      </c>
      <c r="F1381" s="55">
        <v>2254</v>
      </c>
      <c r="G1381" s="28">
        <v>444431.4</v>
      </c>
      <c r="H1381" s="6">
        <v>41646</v>
      </c>
      <c r="I1381" s="195">
        <f t="shared" si="167"/>
        <v>0</v>
      </c>
      <c r="J1381" s="195">
        <f t="shared" si="168"/>
        <v>444431.4</v>
      </c>
      <c r="K1381" s="196" t="str">
        <f t="shared" si="169"/>
        <v>ATRASADO</v>
      </c>
    </row>
    <row r="1382" spans="2:11">
      <c r="B1382" s="6">
        <v>41619</v>
      </c>
      <c r="C1382" s="12">
        <v>1500002302</v>
      </c>
      <c r="D1382" s="9" t="s">
        <v>29</v>
      </c>
      <c r="E1382" s="15" t="s">
        <v>20</v>
      </c>
      <c r="F1382" s="55">
        <v>2254</v>
      </c>
      <c r="G1382" s="28">
        <v>188512.9</v>
      </c>
      <c r="H1382" s="6">
        <v>41619</v>
      </c>
      <c r="I1382" s="195">
        <f t="shared" si="167"/>
        <v>0</v>
      </c>
      <c r="J1382" s="195">
        <f t="shared" si="168"/>
        <v>188512.9</v>
      </c>
      <c r="K1382" s="196" t="str">
        <f t="shared" si="169"/>
        <v>ATRASADO</v>
      </c>
    </row>
    <row r="1383" spans="2:11">
      <c r="B1383" s="6">
        <v>41619</v>
      </c>
      <c r="C1383" s="12">
        <v>1500002304</v>
      </c>
      <c r="D1383" s="9" t="s">
        <v>29</v>
      </c>
      <c r="E1383" s="15" t="s">
        <v>20</v>
      </c>
      <c r="F1383" s="55">
        <v>2254</v>
      </c>
      <c r="G1383" s="28">
        <v>188512.9</v>
      </c>
      <c r="H1383" s="6">
        <v>41619</v>
      </c>
      <c r="I1383" s="195">
        <f t="shared" si="167"/>
        <v>0</v>
      </c>
      <c r="J1383" s="195">
        <f t="shared" si="168"/>
        <v>188512.9</v>
      </c>
      <c r="K1383" s="196" t="str">
        <f t="shared" si="169"/>
        <v>ATRASADO</v>
      </c>
    </row>
    <row r="1384" spans="2:11">
      <c r="B1384" s="6">
        <v>41619</v>
      </c>
      <c r="C1384" s="12">
        <v>1500002305</v>
      </c>
      <c r="D1384" s="9" t="s">
        <v>29</v>
      </c>
      <c r="E1384" s="15" t="s">
        <v>20</v>
      </c>
      <c r="F1384" s="55">
        <v>2254</v>
      </c>
      <c r="G1384" s="28">
        <v>188512.9</v>
      </c>
      <c r="H1384" s="6">
        <v>41619</v>
      </c>
      <c r="I1384" s="195">
        <f t="shared" si="167"/>
        <v>0</v>
      </c>
      <c r="J1384" s="195">
        <f t="shared" si="168"/>
        <v>188512.9</v>
      </c>
      <c r="K1384" s="196" t="str">
        <f t="shared" si="169"/>
        <v>ATRASADO</v>
      </c>
    </row>
    <row r="1385" spans="2:11">
      <c r="B1385" s="6">
        <v>41810</v>
      </c>
      <c r="C1385" s="12">
        <v>1500002312</v>
      </c>
      <c r="D1385" s="9" t="s">
        <v>29</v>
      </c>
      <c r="E1385" s="15" t="s">
        <v>20</v>
      </c>
      <c r="F1385" s="55">
        <v>2254</v>
      </c>
      <c r="G1385" s="28">
        <v>157094.1</v>
      </c>
      <c r="H1385" s="6">
        <v>41810</v>
      </c>
      <c r="I1385" s="195">
        <f t="shared" si="167"/>
        <v>0</v>
      </c>
      <c r="J1385" s="195">
        <f t="shared" si="168"/>
        <v>157094.1</v>
      </c>
      <c r="K1385" s="196" t="str">
        <f t="shared" si="169"/>
        <v>ATRASADO</v>
      </c>
    </row>
    <row r="1386" spans="2:11">
      <c r="B1386" s="6">
        <v>41635</v>
      </c>
      <c r="C1386" s="12">
        <v>1500002313</v>
      </c>
      <c r="D1386" s="9" t="s">
        <v>29</v>
      </c>
      <c r="E1386" s="15" t="s">
        <v>20</v>
      </c>
      <c r="F1386" s="55">
        <v>2254</v>
      </c>
      <c r="G1386" s="28">
        <v>157094.1</v>
      </c>
      <c r="H1386" s="6">
        <v>41635</v>
      </c>
      <c r="I1386" s="195">
        <f t="shared" si="167"/>
        <v>0</v>
      </c>
      <c r="J1386" s="195">
        <f t="shared" si="168"/>
        <v>157094.1</v>
      </c>
      <c r="K1386" s="196" t="str">
        <f t="shared" si="169"/>
        <v>ATRASADO</v>
      </c>
    </row>
    <row r="1387" spans="2:11" s="64" customFormat="1">
      <c r="B1387" s="6">
        <v>41662</v>
      </c>
      <c r="C1387" s="12">
        <v>1500002314</v>
      </c>
      <c r="D1387" s="9" t="s">
        <v>29</v>
      </c>
      <c r="E1387" s="15" t="s">
        <v>20</v>
      </c>
      <c r="F1387" s="55">
        <v>2254</v>
      </c>
      <c r="G1387" s="28">
        <v>59940.22</v>
      </c>
      <c r="H1387" s="6">
        <v>41662</v>
      </c>
      <c r="I1387" s="195">
        <f t="shared" si="167"/>
        <v>0</v>
      </c>
      <c r="J1387" s="195">
        <f t="shared" si="168"/>
        <v>59940.22</v>
      </c>
      <c r="K1387" s="196" t="str">
        <f t="shared" si="169"/>
        <v>ATRASADO</v>
      </c>
    </row>
    <row r="1388" spans="2:11" s="64" customFormat="1">
      <c r="B1388" s="6">
        <v>41665</v>
      </c>
      <c r="C1388" s="12">
        <v>1500002320</v>
      </c>
      <c r="D1388" s="9" t="s">
        <v>29</v>
      </c>
      <c r="E1388" s="15" t="s">
        <v>20</v>
      </c>
      <c r="F1388" s="55">
        <v>2254</v>
      </c>
      <c r="G1388" s="28">
        <v>190687.9</v>
      </c>
      <c r="H1388" s="6">
        <v>41665</v>
      </c>
      <c r="I1388" s="195">
        <f t="shared" si="167"/>
        <v>0</v>
      </c>
      <c r="J1388" s="195">
        <f t="shared" si="168"/>
        <v>190687.9</v>
      </c>
      <c r="K1388" s="196" t="str">
        <f t="shared" si="169"/>
        <v>ATRASADO</v>
      </c>
    </row>
    <row r="1389" spans="2:11" s="64" customFormat="1">
      <c r="B1389" s="6">
        <v>41670</v>
      </c>
      <c r="C1389" s="12">
        <v>1500002321</v>
      </c>
      <c r="D1389" s="9" t="s">
        <v>29</v>
      </c>
      <c r="E1389" s="15" t="s">
        <v>20</v>
      </c>
      <c r="F1389" s="55">
        <v>2254</v>
      </c>
      <c r="G1389" s="28">
        <v>190687.9</v>
      </c>
      <c r="H1389" s="6">
        <v>41670</v>
      </c>
      <c r="I1389" s="195">
        <f t="shared" si="167"/>
        <v>0</v>
      </c>
      <c r="J1389" s="195">
        <f t="shared" si="168"/>
        <v>190687.9</v>
      </c>
      <c r="K1389" s="196" t="str">
        <f t="shared" si="169"/>
        <v>ATRASADO</v>
      </c>
    </row>
    <row r="1390" spans="2:11">
      <c r="B1390" s="6">
        <v>41952</v>
      </c>
      <c r="C1390" s="12">
        <v>1500002324</v>
      </c>
      <c r="D1390" s="9" t="s">
        <v>29</v>
      </c>
      <c r="E1390" s="15" t="s">
        <v>20</v>
      </c>
      <c r="F1390" s="55">
        <v>2254</v>
      </c>
      <c r="G1390" s="28">
        <v>190687.9</v>
      </c>
      <c r="H1390" s="6">
        <v>41952</v>
      </c>
      <c r="I1390" s="195">
        <f t="shared" si="167"/>
        <v>0</v>
      </c>
      <c r="J1390" s="195">
        <f t="shared" si="168"/>
        <v>190687.9</v>
      </c>
      <c r="K1390" s="196" t="str">
        <f t="shared" si="169"/>
        <v>ATRASADO</v>
      </c>
    </row>
    <row r="1391" spans="2:11" s="77" customFormat="1">
      <c r="B1391" s="6">
        <v>41732</v>
      </c>
      <c r="C1391" s="12">
        <v>1500002410</v>
      </c>
      <c r="D1391" s="9" t="s">
        <v>29</v>
      </c>
      <c r="E1391" s="15" t="s">
        <v>20</v>
      </c>
      <c r="F1391" s="55">
        <v>2254</v>
      </c>
      <c r="G1391" s="28">
        <v>39515.369999999995</v>
      </c>
      <c r="H1391" s="6">
        <v>41732</v>
      </c>
      <c r="I1391" s="195">
        <f t="shared" si="167"/>
        <v>0</v>
      </c>
      <c r="J1391" s="195">
        <f t="shared" si="168"/>
        <v>39515.369999999995</v>
      </c>
      <c r="K1391" s="196" t="str">
        <f t="shared" si="169"/>
        <v>ATRASADO</v>
      </c>
    </row>
    <row r="1392" spans="2:11" s="75" customFormat="1">
      <c r="B1392" s="6">
        <v>41978</v>
      </c>
      <c r="C1392" s="12">
        <v>1500002701</v>
      </c>
      <c r="D1392" s="9" t="s">
        <v>29</v>
      </c>
      <c r="E1392" s="15" t="s">
        <v>20</v>
      </c>
      <c r="F1392" s="55">
        <v>2254</v>
      </c>
      <c r="G1392" s="28">
        <v>199008.9</v>
      </c>
      <c r="H1392" s="6">
        <v>41978</v>
      </c>
      <c r="I1392" s="195">
        <f t="shared" si="167"/>
        <v>0</v>
      </c>
      <c r="J1392" s="195">
        <f t="shared" si="168"/>
        <v>199008.9</v>
      </c>
      <c r="K1392" s="196" t="str">
        <f t="shared" si="169"/>
        <v>ATRASADO</v>
      </c>
    </row>
    <row r="1393" spans="2:11" s="75" customFormat="1">
      <c r="B1393" s="6">
        <v>42387</v>
      </c>
      <c r="C1393" s="12">
        <v>1500002872</v>
      </c>
      <c r="D1393" s="9" t="s">
        <v>29</v>
      </c>
      <c r="E1393" s="15" t="s">
        <v>20</v>
      </c>
      <c r="F1393" s="55">
        <v>2254</v>
      </c>
      <c r="G1393" s="28">
        <v>64338.8</v>
      </c>
      <c r="H1393" s="6">
        <v>42387</v>
      </c>
      <c r="I1393" s="195">
        <f t="shared" si="167"/>
        <v>0</v>
      </c>
      <c r="J1393" s="195">
        <f t="shared" si="168"/>
        <v>64338.8</v>
      </c>
      <c r="K1393" s="196" t="str">
        <f t="shared" si="169"/>
        <v>ATRASADO</v>
      </c>
    </row>
    <row r="1394" spans="2:11">
      <c r="B1394" s="6">
        <v>42387</v>
      </c>
      <c r="C1394" s="12">
        <v>1500002873</v>
      </c>
      <c r="D1394" s="9" t="s">
        <v>29</v>
      </c>
      <c r="E1394" s="15" t="s">
        <v>20</v>
      </c>
      <c r="F1394" s="55">
        <v>2254</v>
      </c>
      <c r="G1394" s="28">
        <v>64338.8</v>
      </c>
      <c r="H1394" s="6">
        <v>42387</v>
      </c>
      <c r="I1394" s="195">
        <f t="shared" si="167"/>
        <v>0</v>
      </c>
      <c r="J1394" s="195">
        <f t="shared" si="168"/>
        <v>64338.8</v>
      </c>
      <c r="K1394" s="196" t="str">
        <f t="shared" si="169"/>
        <v>ATRASADO</v>
      </c>
    </row>
    <row r="1395" spans="2:11" s="67" customFormat="1">
      <c r="B1395" s="6">
        <v>42397</v>
      </c>
      <c r="C1395" s="12">
        <v>1500002877</v>
      </c>
      <c r="D1395" s="9" t="s">
        <v>29</v>
      </c>
      <c r="E1395" s="15" t="s">
        <v>20</v>
      </c>
      <c r="F1395" s="55">
        <v>2254</v>
      </c>
      <c r="G1395" s="28">
        <v>78585.59</v>
      </c>
      <c r="H1395" s="6">
        <v>42397</v>
      </c>
      <c r="I1395" s="195">
        <f t="shared" si="167"/>
        <v>0</v>
      </c>
      <c r="J1395" s="195">
        <f t="shared" si="168"/>
        <v>78585.59</v>
      </c>
      <c r="K1395" s="196" t="str">
        <f t="shared" si="169"/>
        <v>ATRASADO</v>
      </c>
    </row>
    <row r="1396" spans="2:11" s="69" customFormat="1">
      <c r="B1396" s="6">
        <v>42397</v>
      </c>
      <c r="C1396" s="12">
        <v>1500002878</v>
      </c>
      <c r="D1396" s="9" t="s">
        <v>29</v>
      </c>
      <c r="E1396" s="15" t="s">
        <v>20</v>
      </c>
      <c r="F1396" s="55">
        <v>2254</v>
      </c>
      <c r="G1396" s="28">
        <v>17517.82</v>
      </c>
      <c r="H1396" s="6">
        <v>42397</v>
      </c>
      <c r="I1396" s="195">
        <f t="shared" si="167"/>
        <v>0</v>
      </c>
      <c r="J1396" s="195">
        <f t="shared" si="168"/>
        <v>17517.82</v>
      </c>
      <c r="K1396" s="196" t="str">
        <f t="shared" si="169"/>
        <v>ATRASADO</v>
      </c>
    </row>
    <row r="1397" spans="2:11" s="77" customFormat="1">
      <c r="B1397" s="6">
        <v>42397</v>
      </c>
      <c r="C1397" s="12">
        <v>1500002879</v>
      </c>
      <c r="D1397" s="9" t="s">
        <v>29</v>
      </c>
      <c r="E1397" s="15" t="s">
        <v>20</v>
      </c>
      <c r="F1397" s="55">
        <v>2254</v>
      </c>
      <c r="G1397" s="28">
        <v>10438.540000000001</v>
      </c>
      <c r="H1397" s="6">
        <v>42397</v>
      </c>
      <c r="I1397" s="195">
        <f t="shared" si="167"/>
        <v>0</v>
      </c>
      <c r="J1397" s="195">
        <f t="shared" si="168"/>
        <v>10438.540000000001</v>
      </c>
      <c r="K1397" s="196" t="str">
        <f t="shared" si="169"/>
        <v>ATRASADO</v>
      </c>
    </row>
    <row r="1398" spans="2:11" s="75" customFormat="1">
      <c r="B1398" s="6">
        <v>42397</v>
      </c>
      <c r="C1398" s="12">
        <v>1500002880</v>
      </c>
      <c r="D1398" s="9" t="s">
        <v>29</v>
      </c>
      <c r="E1398" s="15" t="s">
        <v>20</v>
      </c>
      <c r="F1398" s="55">
        <v>2254</v>
      </c>
      <c r="G1398" s="28">
        <v>20311.38</v>
      </c>
      <c r="H1398" s="6">
        <v>42397</v>
      </c>
      <c r="I1398" s="195">
        <f t="shared" si="167"/>
        <v>0</v>
      </c>
      <c r="J1398" s="195">
        <f t="shared" si="168"/>
        <v>20311.38</v>
      </c>
      <c r="K1398" s="196" t="str">
        <f t="shared" si="169"/>
        <v>ATRASADO</v>
      </c>
    </row>
    <row r="1399" spans="2:11" s="101" customFormat="1">
      <c r="B1399" s="6">
        <v>42101</v>
      </c>
      <c r="C1399" s="12">
        <v>1500002924</v>
      </c>
      <c r="D1399" s="9" t="s">
        <v>29</v>
      </c>
      <c r="E1399" s="15" t="s">
        <v>20</v>
      </c>
      <c r="F1399" s="55">
        <v>2254</v>
      </c>
      <c r="G1399" s="28">
        <v>30024.77</v>
      </c>
      <c r="H1399" s="6">
        <v>42101</v>
      </c>
      <c r="I1399" s="195">
        <f t="shared" si="167"/>
        <v>0</v>
      </c>
      <c r="J1399" s="195">
        <f t="shared" si="168"/>
        <v>30024.77</v>
      </c>
      <c r="K1399" s="196" t="str">
        <f t="shared" si="169"/>
        <v>ATRASADO</v>
      </c>
    </row>
    <row r="1400" spans="2:11" s="151" customFormat="1">
      <c r="B1400" s="6" t="s">
        <v>718</v>
      </c>
      <c r="C1400" s="12" t="s">
        <v>732</v>
      </c>
      <c r="D1400" s="9" t="s">
        <v>29</v>
      </c>
      <c r="E1400" s="15" t="s">
        <v>729</v>
      </c>
      <c r="F1400" s="55">
        <v>2254</v>
      </c>
      <c r="G1400" s="28">
        <f>3359997.35-60000</f>
        <v>3299997.35</v>
      </c>
      <c r="H1400" s="6" t="s">
        <v>718</v>
      </c>
      <c r="I1400" s="195">
        <f t="shared" si="167"/>
        <v>0</v>
      </c>
      <c r="J1400" s="195">
        <f t="shared" si="168"/>
        <v>3299997.35</v>
      </c>
      <c r="K1400" s="196" t="str">
        <f t="shared" si="169"/>
        <v>ATRASADO</v>
      </c>
    </row>
    <row r="1401" spans="2:11" s="177" customFormat="1">
      <c r="B1401" s="6">
        <v>45444</v>
      </c>
      <c r="C1401" s="12" t="s">
        <v>1448</v>
      </c>
      <c r="D1401" s="9" t="s">
        <v>29</v>
      </c>
      <c r="E1401" s="15" t="s">
        <v>729</v>
      </c>
      <c r="F1401" s="55">
        <v>2254</v>
      </c>
      <c r="G1401" s="28">
        <v>1529010</v>
      </c>
      <c r="H1401" s="6">
        <v>45444</v>
      </c>
      <c r="I1401" s="195">
        <f t="shared" si="167"/>
        <v>0</v>
      </c>
      <c r="J1401" s="195">
        <f t="shared" si="168"/>
        <v>1529010</v>
      </c>
      <c r="K1401" s="196" t="str">
        <f t="shared" si="169"/>
        <v>ATRASADO</v>
      </c>
    </row>
    <row r="1402" spans="2:11" s="179" customFormat="1">
      <c r="B1402" s="6">
        <v>45474</v>
      </c>
      <c r="C1402" s="12" t="s">
        <v>1540</v>
      </c>
      <c r="D1402" s="9" t="s">
        <v>29</v>
      </c>
      <c r="E1402" s="15" t="s">
        <v>729</v>
      </c>
      <c r="F1402" s="55">
        <v>2254</v>
      </c>
      <c r="G1402" s="28">
        <v>1529010</v>
      </c>
      <c r="H1402" s="6">
        <v>45474</v>
      </c>
      <c r="I1402" s="195">
        <f t="shared" si="167"/>
        <v>0</v>
      </c>
      <c r="J1402" s="195">
        <f t="shared" si="168"/>
        <v>1529010</v>
      </c>
      <c r="K1402" s="196" t="str">
        <f t="shared" si="169"/>
        <v>ATRASADO</v>
      </c>
    </row>
    <row r="1403" spans="2:11" s="186" customFormat="1">
      <c r="B1403" s="6">
        <v>45505</v>
      </c>
      <c r="C1403" s="12" t="s">
        <v>1702</v>
      </c>
      <c r="D1403" s="9" t="s">
        <v>29</v>
      </c>
      <c r="E1403" s="15" t="s">
        <v>729</v>
      </c>
      <c r="F1403" s="55">
        <v>2254</v>
      </c>
      <c r="G1403" s="28">
        <v>1529010</v>
      </c>
      <c r="H1403" s="6">
        <v>45505</v>
      </c>
      <c r="I1403" s="195">
        <f t="shared" si="167"/>
        <v>0</v>
      </c>
      <c r="J1403" s="195">
        <f t="shared" si="168"/>
        <v>1529010</v>
      </c>
      <c r="K1403" s="196" t="str">
        <f t="shared" si="169"/>
        <v>ATRASADO</v>
      </c>
    </row>
    <row r="1404" spans="2:11" s="186" customFormat="1">
      <c r="B1404" s="6">
        <v>45536</v>
      </c>
      <c r="C1404" s="12" t="s">
        <v>1703</v>
      </c>
      <c r="D1404" s="9" t="s">
        <v>29</v>
      </c>
      <c r="E1404" s="15" t="s">
        <v>729</v>
      </c>
      <c r="F1404" s="55">
        <v>2254</v>
      </c>
      <c r="G1404" s="28">
        <v>258000</v>
      </c>
      <c r="H1404" s="6">
        <v>45536</v>
      </c>
      <c r="I1404" s="195">
        <f t="shared" si="167"/>
        <v>0</v>
      </c>
      <c r="J1404" s="195">
        <f t="shared" si="168"/>
        <v>258000</v>
      </c>
      <c r="K1404" s="196" t="s">
        <v>746</v>
      </c>
    </row>
    <row r="1405" spans="2:11" s="186" customFormat="1">
      <c r="B1405" s="6">
        <v>45513</v>
      </c>
      <c r="C1405" s="12" t="s">
        <v>1704</v>
      </c>
      <c r="D1405" s="9" t="s">
        <v>29</v>
      </c>
      <c r="E1405" s="15" t="s">
        <v>729</v>
      </c>
      <c r="F1405" s="55">
        <v>2254</v>
      </c>
      <c r="G1405" s="28">
        <v>234000.01</v>
      </c>
      <c r="H1405" s="6">
        <v>45513</v>
      </c>
      <c r="I1405" s="195">
        <f t="shared" si="167"/>
        <v>0</v>
      </c>
      <c r="J1405" s="195">
        <f t="shared" si="168"/>
        <v>234000.01</v>
      </c>
      <c r="K1405" s="196" t="str">
        <f>IF(J1405&gt;0,"ATRASADO","")</f>
        <v>ATRASADO</v>
      </c>
    </row>
    <row r="1406" spans="2:11" s="186" customFormat="1">
      <c r="B1406" s="6">
        <v>45537</v>
      </c>
      <c r="C1406" s="12" t="s">
        <v>1705</v>
      </c>
      <c r="D1406" s="9" t="s">
        <v>29</v>
      </c>
      <c r="E1406" s="15" t="s">
        <v>729</v>
      </c>
      <c r="F1406" s="55">
        <v>2254</v>
      </c>
      <c r="G1406" s="28">
        <v>1529010</v>
      </c>
      <c r="H1406" s="6">
        <v>45537</v>
      </c>
      <c r="I1406" s="195">
        <f t="shared" si="167"/>
        <v>0</v>
      </c>
      <c r="J1406" s="195">
        <f t="shared" si="168"/>
        <v>1529010</v>
      </c>
      <c r="K1406" s="196" t="s">
        <v>746</v>
      </c>
    </row>
    <row r="1407" spans="2:11" s="169" customFormat="1">
      <c r="B1407" s="6"/>
      <c r="C1407" s="12"/>
      <c r="D1407" s="9"/>
      <c r="E1407" s="15"/>
      <c r="F1407" s="55"/>
      <c r="G1407" s="28"/>
      <c r="H1407" s="6"/>
      <c r="I1407" s="195"/>
      <c r="J1407" s="195"/>
      <c r="K1407" s="196"/>
    </row>
    <row r="1408" spans="2:11" s="169" customFormat="1">
      <c r="B1408" s="6">
        <v>45355</v>
      </c>
      <c r="C1408" s="12" t="s">
        <v>1240</v>
      </c>
      <c r="D1408" s="9" t="s">
        <v>1197</v>
      </c>
      <c r="E1408" s="15" t="s">
        <v>536</v>
      </c>
      <c r="F1408" s="55">
        <v>2311</v>
      </c>
      <c r="G1408" s="28">
        <v>49000</v>
      </c>
      <c r="H1408" s="6">
        <v>45384</v>
      </c>
      <c r="I1408" s="195">
        <f>IF(G1408&gt;0,0,"")</f>
        <v>0</v>
      </c>
      <c r="J1408" s="195">
        <f>IF(I1408=0,G1408,"")</f>
        <v>49000</v>
      </c>
      <c r="K1408" s="196" t="str">
        <f>IF(J1408&gt;0,"ATRASADO","")</f>
        <v>ATRASADO</v>
      </c>
    </row>
    <row r="1409" spans="2:11" s="169" customFormat="1">
      <c r="B1409" s="6">
        <v>45355</v>
      </c>
      <c r="C1409" s="12" t="s">
        <v>1241</v>
      </c>
      <c r="D1409" s="9" t="s">
        <v>1197</v>
      </c>
      <c r="E1409" s="15" t="s">
        <v>536</v>
      </c>
      <c r="F1409" s="55">
        <v>2311</v>
      </c>
      <c r="G1409" s="28">
        <v>49000</v>
      </c>
      <c r="H1409" s="6">
        <v>45384</v>
      </c>
      <c r="I1409" s="195">
        <f>IF(G1409&gt;0,0,"")</f>
        <v>0</v>
      </c>
      <c r="J1409" s="195">
        <f>IF(I1409=0,G1409,"")</f>
        <v>49000</v>
      </c>
      <c r="K1409" s="196" t="str">
        <f>IF(J1409&gt;0,"ATRASADO","")</f>
        <v>ATRASADO</v>
      </c>
    </row>
    <row r="1410" spans="2:11" s="179" customFormat="1">
      <c r="B1410" s="6">
        <v>45474</v>
      </c>
      <c r="C1410" s="12" t="s">
        <v>1541</v>
      </c>
      <c r="D1410" s="9" t="s">
        <v>1197</v>
      </c>
      <c r="E1410" s="15" t="s">
        <v>536</v>
      </c>
      <c r="F1410" s="55">
        <v>2311</v>
      </c>
      <c r="G1410" s="28">
        <v>156800</v>
      </c>
      <c r="H1410" s="6">
        <v>45474</v>
      </c>
      <c r="I1410" s="195">
        <f>IF(G1410&gt;0,0,"")</f>
        <v>0</v>
      </c>
      <c r="J1410" s="195">
        <f>IF(I1410=0,G1410,"")</f>
        <v>156800</v>
      </c>
      <c r="K1410" s="196" t="s">
        <v>746</v>
      </c>
    </row>
    <row r="1411" spans="2:11" s="118" customFormat="1">
      <c r="B1411" s="6"/>
      <c r="C1411" s="13"/>
      <c r="D1411" s="9"/>
      <c r="E1411" s="15"/>
      <c r="F1411" s="55"/>
      <c r="G1411" s="28"/>
      <c r="H1411" s="6"/>
      <c r="I1411" s="195"/>
      <c r="J1411" s="195"/>
      <c r="K1411" s="196"/>
    </row>
    <row r="1412" spans="2:11" s="113" customFormat="1" ht="24">
      <c r="B1412" s="6">
        <v>44621</v>
      </c>
      <c r="C1412" s="13" t="s">
        <v>755</v>
      </c>
      <c r="D1412" s="9" t="s">
        <v>754</v>
      </c>
      <c r="E1412" s="15" t="s">
        <v>752</v>
      </c>
      <c r="F1412" s="55">
        <v>2115</v>
      </c>
      <c r="G1412" s="28">
        <v>237441.46</v>
      </c>
      <c r="H1412" s="6">
        <v>44621</v>
      </c>
      <c r="I1412" s="195">
        <f>IF(G1412&gt;0,0,"")</f>
        <v>0</v>
      </c>
      <c r="J1412" s="195">
        <f>IF(I1412=0,G1412,"")</f>
        <v>237441.46</v>
      </c>
      <c r="K1412" s="196" t="str">
        <f>IF(J1412&gt;0,"ATRASADO","")</f>
        <v>ATRASADO</v>
      </c>
    </row>
    <row r="1413" spans="2:11" s="179" customFormat="1">
      <c r="B1413" s="6"/>
      <c r="C1413" s="13"/>
      <c r="D1413" s="9"/>
      <c r="E1413" s="15"/>
      <c r="F1413" s="55"/>
      <c r="G1413" s="28"/>
      <c r="H1413" s="6"/>
      <c r="I1413" s="195"/>
      <c r="J1413" s="195"/>
      <c r="K1413" s="196"/>
    </row>
    <row r="1414" spans="2:11" s="179" customFormat="1">
      <c r="B1414" s="6">
        <v>45474</v>
      </c>
      <c r="C1414" s="13" t="s">
        <v>1543</v>
      </c>
      <c r="D1414" s="9" t="s">
        <v>1470</v>
      </c>
      <c r="E1414" s="15" t="s">
        <v>102</v>
      </c>
      <c r="F1414" s="55">
        <v>2221</v>
      </c>
      <c r="G1414" s="28">
        <v>23600</v>
      </c>
      <c r="H1414" s="6">
        <v>45474</v>
      </c>
      <c r="I1414" s="195">
        <f>IF(G1414&gt;0,0,"")</f>
        <v>0</v>
      </c>
      <c r="J1414" s="195">
        <f>IF(I1414=0,G1414,"")</f>
        <v>23600</v>
      </c>
      <c r="K1414" s="196" t="s">
        <v>746</v>
      </c>
    </row>
    <row r="1415" spans="2:11" s="179" customFormat="1">
      <c r="B1415" s="6">
        <v>45474</v>
      </c>
      <c r="C1415" s="13" t="s">
        <v>1542</v>
      </c>
      <c r="D1415" s="9" t="s">
        <v>1470</v>
      </c>
      <c r="E1415" s="15" t="s">
        <v>102</v>
      </c>
      <c r="F1415" s="55">
        <v>2221</v>
      </c>
      <c r="G1415" s="28">
        <v>23600</v>
      </c>
      <c r="H1415" s="6">
        <v>45474</v>
      </c>
      <c r="I1415" s="195">
        <f>IF(G1415&gt;0,0,"")</f>
        <v>0</v>
      </c>
      <c r="J1415" s="195">
        <f>IF(I1415=0,G1415,"")</f>
        <v>23600</v>
      </c>
      <c r="K1415" s="196" t="s">
        <v>746</v>
      </c>
    </row>
    <row r="1416" spans="2:11" s="109" customFormat="1">
      <c r="B1416" s="6"/>
      <c r="C1416" s="13"/>
      <c r="D1416" s="9"/>
      <c r="E1416" s="15"/>
      <c r="F1416" s="55"/>
      <c r="G1416" s="28"/>
      <c r="H1416" s="6"/>
      <c r="I1416" s="195"/>
      <c r="J1416" s="195"/>
      <c r="K1416" s="196"/>
    </row>
    <row r="1417" spans="2:11" s="75" customFormat="1">
      <c r="B1417" s="6">
        <v>41549</v>
      </c>
      <c r="C1417" s="12">
        <v>100000481</v>
      </c>
      <c r="D1417" s="9" t="s">
        <v>160</v>
      </c>
      <c r="E1417" s="15" t="s">
        <v>161</v>
      </c>
      <c r="F1417" s="55">
        <v>2253</v>
      </c>
      <c r="G1417" s="28">
        <v>52000</v>
      </c>
      <c r="H1417" s="6">
        <v>41549</v>
      </c>
      <c r="I1417" s="195">
        <f>IF(G1417&gt;0,0,"")</f>
        <v>0</v>
      </c>
      <c r="J1417" s="195">
        <f>IF(I1417=0,G1417,"")</f>
        <v>52000</v>
      </c>
      <c r="K1417" s="196" t="str">
        <f>IF(J1417&gt;0,"ATRASADO","")</f>
        <v>ATRASADO</v>
      </c>
    </row>
    <row r="1418" spans="2:11" s="188" customFormat="1">
      <c r="B1418" s="6"/>
      <c r="C1418" s="12"/>
      <c r="D1418" s="9"/>
      <c r="E1418" s="15"/>
      <c r="F1418" s="55"/>
      <c r="G1418" s="28"/>
      <c r="H1418" s="6"/>
      <c r="I1418" s="195"/>
      <c r="J1418" s="195"/>
      <c r="K1418" s="196"/>
    </row>
    <row r="1419" spans="2:11" s="188" customFormat="1">
      <c r="B1419" s="6" t="s">
        <v>1796</v>
      </c>
      <c r="C1419" s="12" t="s">
        <v>998</v>
      </c>
      <c r="D1419" s="9" t="s">
        <v>1140</v>
      </c>
      <c r="E1419" s="15" t="s">
        <v>131</v>
      </c>
      <c r="F1419" s="55">
        <v>2287</v>
      </c>
      <c r="G1419" s="28">
        <v>572300</v>
      </c>
      <c r="H1419" s="6" t="e">
        <f>+#REF!</f>
        <v>#REF!</v>
      </c>
      <c r="I1419" s="195">
        <f t="shared" ref="I1419:I1437" si="170">IF(G1419&gt;0,0,"")</f>
        <v>0</v>
      </c>
      <c r="J1419" s="195">
        <f t="shared" ref="J1419:J1437" si="171">IF(I1419=0,G1419,"")</f>
        <v>572300</v>
      </c>
      <c r="K1419" s="196" t="str">
        <f>IF(J1419&gt;0,"ATRASADO","")</f>
        <v>ATRASADO</v>
      </c>
    </row>
    <row r="1420" spans="2:11" s="102" customFormat="1">
      <c r="B1420" s="6"/>
      <c r="C1420" s="12"/>
      <c r="D1420" s="173"/>
      <c r="E1420" s="15"/>
      <c r="F1420" s="55"/>
      <c r="G1420" s="28"/>
      <c r="H1420" s="6"/>
      <c r="I1420" s="195" t="str">
        <f t="shared" si="170"/>
        <v/>
      </c>
      <c r="J1420" s="195" t="str">
        <f t="shared" si="171"/>
        <v/>
      </c>
      <c r="K1420" s="196"/>
    </row>
    <row r="1421" spans="2:11" s="89" customFormat="1">
      <c r="B1421" s="6">
        <v>44132</v>
      </c>
      <c r="C1421" s="12" t="s">
        <v>706</v>
      </c>
      <c r="D1421" s="9" t="s">
        <v>705</v>
      </c>
      <c r="E1421" s="15" t="s">
        <v>536</v>
      </c>
      <c r="F1421" s="55">
        <v>2311</v>
      </c>
      <c r="G1421" s="195">
        <v>237414.39999999999</v>
      </c>
      <c r="H1421" s="6">
        <v>44132</v>
      </c>
      <c r="I1421" s="195">
        <f t="shared" si="170"/>
        <v>0</v>
      </c>
      <c r="J1421" s="195">
        <f t="shared" si="171"/>
        <v>237414.39999999999</v>
      </c>
      <c r="K1421" s="196" t="str">
        <f t="shared" ref="K1421:K1437" si="172">IF(J1421&gt;0,"ATRASADO","")</f>
        <v>ATRASADO</v>
      </c>
    </row>
    <row r="1422" spans="2:11" s="89" customFormat="1">
      <c r="B1422" s="6">
        <v>44166</v>
      </c>
      <c r="C1422" s="12" t="s">
        <v>707</v>
      </c>
      <c r="D1422" s="9" t="s">
        <v>705</v>
      </c>
      <c r="E1422" s="15" t="s">
        <v>536</v>
      </c>
      <c r="F1422" s="55">
        <v>2311</v>
      </c>
      <c r="G1422" s="195">
        <v>300787.20000000001</v>
      </c>
      <c r="H1422" s="6">
        <v>44166</v>
      </c>
      <c r="I1422" s="195">
        <f t="shared" si="170"/>
        <v>0</v>
      </c>
      <c r="J1422" s="195">
        <f t="shared" si="171"/>
        <v>300787.20000000001</v>
      </c>
      <c r="K1422" s="196" t="str">
        <f t="shared" si="172"/>
        <v>ATRASADO</v>
      </c>
    </row>
    <row r="1423" spans="2:11" s="89" customFormat="1">
      <c r="B1423" s="6">
        <v>44166</v>
      </c>
      <c r="C1423" s="12" t="s">
        <v>708</v>
      </c>
      <c r="D1423" s="9" t="s">
        <v>705</v>
      </c>
      <c r="E1423" s="15" t="s">
        <v>536</v>
      </c>
      <c r="F1423" s="55">
        <v>2311</v>
      </c>
      <c r="G1423" s="195">
        <v>103040</v>
      </c>
      <c r="H1423" s="6">
        <v>44166</v>
      </c>
      <c r="I1423" s="195">
        <f t="shared" si="170"/>
        <v>0</v>
      </c>
      <c r="J1423" s="195">
        <f t="shared" si="171"/>
        <v>103040</v>
      </c>
      <c r="K1423" s="196" t="str">
        <f t="shared" si="172"/>
        <v>ATRASADO</v>
      </c>
    </row>
    <row r="1424" spans="2:11" s="89" customFormat="1">
      <c r="B1424" s="6">
        <v>44198</v>
      </c>
      <c r="C1424" s="12" t="s">
        <v>710</v>
      </c>
      <c r="D1424" s="9" t="s">
        <v>705</v>
      </c>
      <c r="E1424" s="15" t="s">
        <v>536</v>
      </c>
      <c r="F1424" s="55">
        <v>2311</v>
      </c>
      <c r="G1424" s="195">
        <v>222182.39999999999</v>
      </c>
      <c r="H1424" s="6">
        <v>44198</v>
      </c>
      <c r="I1424" s="195">
        <f t="shared" si="170"/>
        <v>0</v>
      </c>
      <c r="J1424" s="195">
        <f t="shared" si="171"/>
        <v>222182.39999999999</v>
      </c>
      <c r="K1424" s="196" t="str">
        <f t="shared" si="172"/>
        <v>ATRASADO</v>
      </c>
    </row>
    <row r="1425" spans="2:11" s="89" customFormat="1">
      <c r="B1425" s="6">
        <v>44198</v>
      </c>
      <c r="C1425" s="12" t="s">
        <v>711</v>
      </c>
      <c r="D1425" s="9" t="s">
        <v>705</v>
      </c>
      <c r="E1425" s="15" t="s">
        <v>536</v>
      </c>
      <c r="F1425" s="55">
        <v>2311</v>
      </c>
      <c r="G1425" s="195">
        <v>107059.2</v>
      </c>
      <c r="H1425" s="6">
        <v>44198</v>
      </c>
      <c r="I1425" s="195">
        <f t="shared" si="170"/>
        <v>0</v>
      </c>
      <c r="J1425" s="195">
        <f t="shared" si="171"/>
        <v>107059.2</v>
      </c>
      <c r="K1425" s="196" t="str">
        <f t="shared" si="172"/>
        <v>ATRASADO</v>
      </c>
    </row>
    <row r="1426" spans="2:11" s="89" customFormat="1">
      <c r="B1426" s="6">
        <v>44198</v>
      </c>
      <c r="C1426" s="12" t="s">
        <v>709</v>
      </c>
      <c r="D1426" s="9" t="s">
        <v>705</v>
      </c>
      <c r="E1426" s="15" t="s">
        <v>536</v>
      </c>
      <c r="F1426" s="55">
        <v>2311</v>
      </c>
      <c r="G1426" s="195">
        <v>128000</v>
      </c>
      <c r="H1426" s="6">
        <v>44198</v>
      </c>
      <c r="I1426" s="195">
        <f t="shared" si="170"/>
        <v>0</v>
      </c>
      <c r="J1426" s="195">
        <f t="shared" si="171"/>
        <v>128000</v>
      </c>
      <c r="K1426" s="196" t="str">
        <f t="shared" si="172"/>
        <v>ATRASADO</v>
      </c>
    </row>
    <row r="1427" spans="2:11" s="89" customFormat="1">
      <c r="B1427" s="6">
        <v>44228</v>
      </c>
      <c r="C1427" s="12" t="s">
        <v>713</v>
      </c>
      <c r="D1427" s="9" t="s">
        <v>705</v>
      </c>
      <c r="E1427" s="15" t="s">
        <v>536</v>
      </c>
      <c r="F1427" s="55">
        <v>2311</v>
      </c>
      <c r="G1427" s="195">
        <v>192000</v>
      </c>
      <c r="H1427" s="6">
        <v>44228</v>
      </c>
      <c r="I1427" s="195">
        <f t="shared" si="170"/>
        <v>0</v>
      </c>
      <c r="J1427" s="195">
        <f t="shared" si="171"/>
        <v>192000</v>
      </c>
      <c r="K1427" s="196" t="str">
        <f t="shared" si="172"/>
        <v>ATRASADO</v>
      </c>
    </row>
    <row r="1428" spans="2:11" s="89" customFormat="1">
      <c r="B1428" s="6">
        <v>44228</v>
      </c>
      <c r="C1428" s="12" t="s">
        <v>553</v>
      </c>
      <c r="D1428" s="9" t="s">
        <v>705</v>
      </c>
      <c r="E1428" s="15" t="s">
        <v>536</v>
      </c>
      <c r="F1428" s="55">
        <v>2311</v>
      </c>
      <c r="G1428" s="195">
        <v>204800</v>
      </c>
      <c r="H1428" s="6">
        <v>44228</v>
      </c>
      <c r="I1428" s="195">
        <f t="shared" si="170"/>
        <v>0</v>
      </c>
      <c r="J1428" s="195">
        <f t="shared" si="171"/>
        <v>204800</v>
      </c>
      <c r="K1428" s="196" t="str">
        <f t="shared" si="172"/>
        <v>ATRASADO</v>
      </c>
    </row>
    <row r="1429" spans="2:11" s="95" customFormat="1">
      <c r="B1429" s="6">
        <v>44228</v>
      </c>
      <c r="C1429" s="12" t="s">
        <v>714</v>
      </c>
      <c r="D1429" s="9" t="s">
        <v>705</v>
      </c>
      <c r="E1429" s="15" t="s">
        <v>536</v>
      </c>
      <c r="F1429" s="55">
        <v>2311</v>
      </c>
      <c r="G1429" s="195">
        <v>192000</v>
      </c>
      <c r="H1429" s="6">
        <v>44228</v>
      </c>
      <c r="I1429" s="195">
        <f t="shared" si="170"/>
        <v>0</v>
      </c>
      <c r="J1429" s="195">
        <f t="shared" si="171"/>
        <v>192000</v>
      </c>
      <c r="K1429" s="196" t="str">
        <f t="shared" si="172"/>
        <v>ATRASADO</v>
      </c>
    </row>
    <row r="1430" spans="2:11" s="95" customFormat="1">
      <c r="B1430" s="6">
        <v>44239</v>
      </c>
      <c r="C1430" s="12" t="s">
        <v>717</v>
      </c>
      <c r="D1430" s="9" t="s">
        <v>705</v>
      </c>
      <c r="E1430" s="15" t="s">
        <v>536</v>
      </c>
      <c r="F1430" s="55">
        <v>2311</v>
      </c>
      <c r="G1430" s="195">
        <v>170880</v>
      </c>
      <c r="H1430" s="6">
        <v>44239</v>
      </c>
      <c r="I1430" s="195">
        <f t="shared" si="170"/>
        <v>0</v>
      </c>
      <c r="J1430" s="195">
        <f t="shared" si="171"/>
        <v>170880</v>
      </c>
      <c r="K1430" s="196" t="str">
        <f t="shared" si="172"/>
        <v>ATRASADO</v>
      </c>
    </row>
    <row r="1431" spans="2:11" s="95" customFormat="1">
      <c r="B1431" s="6" t="s">
        <v>723</v>
      </c>
      <c r="C1431" s="12" t="s">
        <v>587</v>
      </c>
      <c r="D1431" s="9" t="s">
        <v>705</v>
      </c>
      <c r="E1431" s="15" t="s">
        <v>536</v>
      </c>
      <c r="F1431" s="55">
        <v>2311</v>
      </c>
      <c r="G1431" s="195">
        <v>140800</v>
      </c>
      <c r="H1431" s="6" t="s">
        <v>723</v>
      </c>
      <c r="I1431" s="195">
        <f t="shared" si="170"/>
        <v>0</v>
      </c>
      <c r="J1431" s="195">
        <f t="shared" si="171"/>
        <v>140800</v>
      </c>
      <c r="K1431" s="196" t="str">
        <f t="shared" si="172"/>
        <v>ATRASADO</v>
      </c>
    </row>
    <row r="1432" spans="2:11" s="95" customFormat="1">
      <c r="B1432" s="6">
        <v>44259</v>
      </c>
      <c r="C1432" s="12" t="s">
        <v>719</v>
      </c>
      <c r="D1432" s="9" t="s">
        <v>705</v>
      </c>
      <c r="E1432" s="15" t="s">
        <v>536</v>
      </c>
      <c r="F1432" s="55">
        <v>2311</v>
      </c>
      <c r="G1432" s="195">
        <v>144640</v>
      </c>
      <c r="H1432" s="6">
        <v>44259</v>
      </c>
      <c r="I1432" s="195">
        <f t="shared" si="170"/>
        <v>0</v>
      </c>
      <c r="J1432" s="195">
        <f t="shared" si="171"/>
        <v>144640</v>
      </c>
      <c r="K1432" s="196" t="str">
        <f t="shared" si="172"/>
        <v>ATRASADO</v>
      </c>
    </row>
    <row r="1433" spans="2:11" s="95" customFormat="1">
      <c r="B1433" s="6">
        <v>44264</v>
      </c>
      <c r="C1433" s="12" t="s">
        <v>720</v>
      </c>
      <c r="D1433" s="9" t="s">
        <v>705</v>
      </c>
      <c r="E1433" s="15" t="s">
        <v>536</v>
      </c>
      <c r="F1433" s="55">
        <v>2311</v>
      </c>
      <c r="G1433" s="195">
        <v>153600</v>
      </c>
      <c r="H1433" s="6">
        <v>44264</v>
      </c>
      <c r="I1433" s="195">
        <f t="shared" si="170"/>
        <v>0</v>
      </c>
      <c r="J1433" s="195">
        <f t="shared" si="171"/>
        <v>153600</v>
      </c>
      <c r="K1433" s="196" t="str">
        <f t="shared" si="172"/>
        <v>ATRASADO</v>
      </c>
    </row>
    <row r="1434" spans="2:11" s="95" customFormat="1">
      <c r="B1434" s="6" t="s">
        <v>716</v>
      </c>
      <c r="C1434" s="12" t="s">
        <v>721</v>
      </c>
      <c r="D1434" s="9" t="s">
        <v>705</v>
      </c>
      <c r="E1434" s="15" t="s">
        <v>536</v>
      </c>
      <c r="F1434" s="55">
        <v>2311</v>
      </c>
      <c r="G1434" s="195">
        <v>199040</v>
      </c>
      <c r="H1434" s="6" t="s">
        <v>716</v>
      </c>
      <c r="I1434" s="195">
        <f t="shared" si="170"/>
        <v>0</v>
      </c>
      <c r="J1434" s="195">
        <f t="shared" si="171"/>
        <v>199040</v>
      </c>
      <c r="K1434" s="196" t="str">
        <f t="shared" si="172"/>
        <v>ATRASADO</v>
      </c>
    </row>
    <row r="1435" spans="2:11" s="101" customFormat="1">
      <c r="B1435" s="6" t="s">
        <v>724</v>
      </c>
      <c r="C1435" s="12" t="s">
        <v>722</v>
      </c>
      <c r="D1435" s="9" t="s">
        <v>705</v>
      </c>
      <c r="E1435" s="15" t="s">
        <v>536</v>
      </c>
      <c r="F1435" s="55">
        <v>2311</v>
      </c>
      <c r="G1435" s="195">
        <v>139904</v>
      </c>
      <c r="H1435" s="6" t="s">
        <v>724</v>
      </c>
      <c r="I1435" s="195">
        <f t="shared" si="170"/>
        <v>0</v>
      </c>
      <c r="J1435" s="195">
        <f t="shared" si="171"/>
        <v>139904</v>
      </c>
      <c r="K1435" s="196" t="str">
        <f t="shared" si="172"/>
        <v>ATRASADO</v>
      </c>
    </row>
    <row r="1436" spans="2:11" s="101" customFormat="1">
      <c r="B1436" s="6">
        <v>44201</v>
      </c>
      <c r="C1436" s="12" t="s">
        <v>733</v>
      </c>
      <c r="D1436" s="9" t="s">
        <v>705</v>
      </c>
      <c r="E1436" s="15" t="s">
        <v>536</v>
      </c>
      <c r="F1436" s="55">
        <v>2311</v>
      </c>
      <c r="G1436" s="195">
        <v>92390.399999999994</v>
      </c>
      <c r="H1436" s="6">
        <v>44201</v>
      </c>
      <c r="I1436" s="195">
        <f t="shared" si="170"/>
        <v>0</v>
      </c>
      <c r="J1436" s="195">
        <f t="shared" si="171"/>
        <v>92390.399999999994</v>
      </c>
      <c r="K1436" s="196" t="str">
        <f t="shared" si="172"/>
        <v>ATRASADO</v>
      </c>
    </row>
    <row r="1437" spans="2:11" s="95" customFormat="1">
      <c r="B1437" s="6">
        <v>44382</v>
      </c>
      <c r="C1437" s="12" t="s">
        <v>737</v>
      </c>
      <c r="D1437" s="9" t="s">
        <v>705</v>
      </c>
      <c r="E1437" s="15" t="s">
        <v>536</v>
      </c>
      <c r="F1437" s="55">
        <v>2311</v>
      </c>
      <c r="G1437" s="195">
        <v>192000</v>
      </c>
      <c r="H1437" s="6">
        <v>44382</v>
      </c>
      <c r="I1437" s="195">
        <f t="shared" si="170"/>
        <v>0</v>
      </c>
      <c r="J1437" s="195">
        <f t="shared" si="171"/>
        <v>192000</v>
      </c>
      <c r="K1437" s="196" t="str">
        <f t="shared" si="172"/>
        <v>ATRASADO</v>
      </c>
    </row>
    <row r="1438" spans="2:11" s="160" customFormat="1">
      <c r="B1438" s="6"/>
      <c r="C1438" s="12"/>
      <c r="D1438" s="9"/>
      <c r="E1438" s="15"/>
      <c r="F1438" s="55"/>
      <c r="G1438" s="195"/>
      <c r="H1438" s="6"/>
      <c r="I1438" s="195"/>
      <c r="J1438" s="195"/>
      <c r="K1438" s="196"/>
    </row>
    <row r="1439" spans="2:11" s="165" customFormat="1">
      <c r="B1439" s="6" t="s">
        <v>1124</v>
      </c>
      <c r="C1439" s="12" t="s">
        <v>1125</v>
      </c>
      <c r="D1439" s="9" t="s">
        <v>987</v>
      </c>
      <c r="E1439" s="15" t="s">
        <v>536</v>
      </c>
      <c r="F1439" s="55">
        <v>2311</v>
      </c>
      <c r="G1439" s="195">
        <v>247940</v>
      </c>
      <c r="H1439" s="6" t="s">
        <v>1124</v>
      </c>
      <c r="I1439" s="195">
        <f>IF(G1439&gt;0,0,"")</f>
        <v>0</v>
      </c>
      <c r="J1439" s="195">
        <f>IF(I1439=0,G1439,"")</f>
        <v>247940</v>
      </c>
      <c r="K1439" s="196" t="str">
        <f>IF(J1439&gt;0,"ATRASADO","")</f>
        <v>ATRASADO</v>
      </c>
    </row>
    <row r="1440" spans="2:11" s="154" customFormat="1">
      <c r="B1440" s="6"/>
      <c r="C1440" s="12"/>
      <c r="D1440" s="9"/>
      <c r="E1440" s="15"/>
      <c r="F1440" s="55"/>
      <c r="G1440" s="195"/>
      <c r="H1440" s="6"/>
      <c r="I1440" s="195"/>
      <c r="J1440" s="195"/>
      <c r="K1440" s="196"/>
    </row>
    <row r="1441" spans="2:11" s="168" customFormat="1">
      <c r="B1441" s="6">
        <v>45453</v>
      </c>
      <c r="C1441" s="12" t="s">
        <v>1373</v>
      </c>
      <c r="D1441" s="9" t="s">
        <v>957</v>
      </c>
      <c r="E1441" s="15" t="s">
        <v>729</v>
      </c>
      <c r="F1441" s="55">
        <v>2254</v>
      </c>
      <c r="G1441" s="195">
        <v>1209111.3</v>
      </c>
      <c r="H1441" s="6">
        <v>45453</v>
      </c>
      <c r="I1441" s="195">
        <v>0</v>
      </c>
      <c r="J1441" s="195">
        <f>+G1441-I1441</f>
        <v>1209111.3</v>
      </c>
      <c r="K1441" s="196" t="str">
        <f>IF(J1441&gt;0,"ATRASADO","")</f>
        <v>ATRASADO</v>
      </c>
    </row>
    <row r="1442" spans="2:11" s="177" customFormat="1">
      <c r="B1442" s="6">
        <v>45481</v>
      </c>
      <c r="C1442" s="12" t="s">
        <v>1242</v>
      </c>
      <c r="D1442" s="9" t="s">
        <v>957</v>
      </c>
      <c r="E1442" s="15" t="s">
        <v>729</v>
      </c>
      <c r="F1442" s="55">
        <v>2254</v>
      </c>
      <c r="G1442" s="195">
        <v>1209111.3</v>
      </c>
      <c r="H1442" s="6">
        <v>45481</v>
      </c>
      <c r="I1442" s="195">
        <v>0</v>
      </c>
      <c r="J1442" s="195">
        <f>+G1442-I1442</f>
        <v>1209111.3</v>
      </c>
      <c r="K1442" s="196" t="str">
        <f>IF(J1442&gt;0,"ATRASADO","")</f>
        <v>ATRASADO</v>
      </c>
    </row>
    <row r="1443" spans="2:11" s="169" customFormat="1">
      <c r="B1443" s="6">
        <v>45512</v>
      </c>
      <c r="C1443" s="12" t="s">
        <v>1387</v>
      </c>
      <c r="D1443" s="9" t="s">
        <v>957</v>
      </c>
      <c r="E1443" s="15" t="s">
        <v>729</v>
      </c>
      <c r="F1443" s="55">
        <v>2254</v>
      </c>
      <c r="G1443" s="195">
        <v>1209111.3</v>
      </c>
      <c r="H1443" s="6">
        <v>45512</v>
      </c>
      <c r="I1443" s="195">
        <v>0</v>
      </c>
      <c r="J1443" s="195">
        <f>+G1443-I1443</f>
        <v>1209111.3</v>
      </c>
      <c r="K1443" s="196" t="str">
        <f>IF(J1443&gt;0,"ATRASADO","")</f>
        <v>ATRASADO</v>
      </c>
    </row>
    <row r="1444" spans="2:11" s="186" customFormat="1">
      <c r="B1444" s="6">
        <v>45544</v>
      </c>
      <c r="C1444" s="12" t="s">
        <v>1545</v>
      </c>
      <c r="D1444" s="9" t="s">
        <v>957</v>
      </c>
      <c r="E1444" s="15" t="s">
        <v>729</v>
      </c>
      <c r="F1444" s="55">
        <v>2254</v>
      </c>
      <c r="G1444" s="195">
        <v>1209111.3</v>
      </c>
      <c r="H1444" s="6">
        <v>45544</v>
      </c>
      <c r="I1444" s="195">
        <v>0</v>
      </c>
      <c r="J1444" s="195">
        <f>+G1444-I1444</f>
        <v>1209111.3</v>
      </c>
      <c r="K1444" s="196" t="str">
        <f>IF(J1444&gt;0,"ATRASADO","")</f>
        <v>ATRASADO</v>
      </c>
    </row>
    <row r="1445" spans="2:11" s="179" customFormat="1">
      <c r="B1445" s="6" t="s">
        <v>1626</v>
      </c>
      <c r="C1445" s="12" t="s">
        <v>1269</v>
      </c>
      <c r="D1445" s="9" t="s">
        <v>957</v>
      </c>
      <c r="E1445" s="15" t="s">
        <v>729</v>
      </c>
      <c r="F1445" s="55">
        <v>2254</v>
      </c>
      <c r="G1445" s="195">
        <v>564251.93999999994</v>
      </c>
      <c r="H1445" s="6" t="s">
        <v>1626</v>
      </c>
      <c r="I1445" s="195">
        <v>0</v>
      </c>
      <c r="J1445" s="195">
        <f>+G1445-I1445</f>
        <v>564251.93999999994</v>
      </c>
      <c r="K1445" s="196" t="s">
        <v>746</v>
      </c>
    </row>
    <row r="1446" spans="2:11" s="144" customFormat="1">
      <c r="B1446" s="6"/>
      <c r="C1446" s="12"/>
      <c r="D1446" s="9"/>
      <c r="E1446" s="15"/>
      <c r="F1446" s="55"/>
      <c r="G1446" s="195"/>
      <c r="H1446" s="6"/>
      <c r="I1446" s="195"/>
      <c r="J1446" s="195"/>
      <c r="K1446" s="196"/>
    </row>
    <row r="1447" spans="2:11" s="146" customFormat="1">
      <c r="B1447" s="6">
        <v>45200</v>
      </c>
      <c r="C1447" s="12" t="s">
        <v>941</v>
      </c>
      <c r="D1447" s="9" t="s">
        <v>855</v>
      </c>
      <c r="E1447" s="15" t="s">
        <v>729</v>
      </c>
      <c r="F1447" s="55">
        <v>2254</v>
      </c>
      <c r="G1447" s="195">
        <v>639000.01</v>
      </c>
      <c r="H1447" s="6">
        <v>45200</v>
      </c>
      <c r="I1447" s="195">
        <f t="shared" ref="I1447:I1455" si="173">IF(G1447&gt;0,0,"")</f>
        <v>0</v>
      </c>
      <c r="J1447" s="195">
        <f t="shared" ref="J1447:J1455" si="174">IF(I1447=0,G1447,"")</f>
        <v>639000.01</v>
      </c>
      <c r="K1447" s="196" t="str">
        <f t="shared" ref="K1447:K1453" si="175">IF(J1447&gt;0,"ATRASADO","")</f>
        <v>ATRASADO</v>
      </c>
    </row>
    <row r="1448" spans="2:11" s="154" customFormat="1">
      <c r="B1448" s="6">
        <v>45261</v>
      </c>
      <c r="C1448" s="12" t="s">
        <v>851</v>
      </c>
      <c r="D1448" s="9" t="s">
        <v>855</v>
      </c>
      <c r="E1448" s="15" t="s">
        <v>729</v>
      </c>
      <c r="F1448" s="55">
        <v>2254</v>
      </c>
      <c r="G1448" s="195">
        <v>2376666.7000000002</v>
      </c>
      <c r="H1448" s="6">
        <v>45261</v>
      </c>
      <c r="I1448" s="195">
        <f t="shared" si="173"/>
        <v>0</v>
      </c>
      <c r="J1448" s="195">
        <f t="shared" si="174"/>
        <v>2376666.7000000002</v>
      </c>
      <c r="K1448" s="196" t="str">
        <f t="shared" si="175"/>
        <v>ATRASADO</v>
      </c>
    </row>
    <row r="1449" spans="2:11" s="154" customFormat="1">
      <c r="B1449" s="6">
        <v>45261</v>
      </c>
      <c r="C1449" s="12" t="s">
        <v>876</v>
      </c>
      <c r="D1449" s="9" t="s">
        <v>855</v>
      </c>
      <c r="E1449" s="15" t="s">
        <v>729</v>
      </c>
      <c r="F1449" s="55">
        <v>2254</v>
      </c>
      <c r="G1449" s="195">
        <v>2376666.7000000002</v>
      </c>
      <c r="H1449" s="6">
        <v>45261</v>
      </c>
      <c r="I1449" s="195">
        <f t="shared" si="173"/>
        <v>0</v>
      </c>
      <c r="J1449" s="195">
        <f t="shared" si="174"/>
        <v>2376666.7000000002</v>
      </c>
      <c r="K1449" s="196" t="str">
        <f t="shared" si="175"/>
        <v>ATRASADO</v>
      </c>
    </row>
    <row r="1450" spans="2:11" s="169" customFormat="1">
      <c r="B1450" s="6">
        <v>45444</v>
      </c>
      <c r="C1450" s="12" t="s">
        <v>1450</v>
      </c>
      <c r="D1450" s="9" t="s">
        <v>855</v>
      </c>
      <c r="E1450" s="15" t="s">
        <v>729</v>
      </c>
      <c r="F1450" s="55">
        <v>2254</v>
      </c>
      <c r="G1450" s="195">
        <v>3766387.5</v>
      </c>
      <c r="H1450" s="6">
        <v>45444</v>
      </c>
      <c r="I1450" s="195">
        <f t="shared" si="173"/>
        <v>0</v>
      </c>
      <c r="J1450" s="195">
        <f t="shared" si="174"/>
        <v>3766387.5</v>
      </c>
      <c r="K1450" s="196" t="str">
        <f t="shared" si="175"/>
        <v>ATRASADO</v>
      </c>
    </row>
    <row r="1451" spans="2:11" s="168" customFormat="1">
      <c r="B1451" s="6">
        <v>45446</v>
      </c>
      <c r="C1451" s="12" t="s">
        <v>1451</v>
      </c>
      <c r="D1451" s="9" t="s">
        <v>855</v>
      </c>
      <c r="E1451" s="15" t="s">
        <v>729</v>
      </c>
      <c r="F1451" s="55">
        <v>2254</v>
      </c>
      <c r="G1451" s="195">
        <v>3766387.5</v>
      </c>
      <c r="H1451" s="6">
        <v>45446</v>
      </c>
      <c r="I1451" s="195">
        <f t="shared" si="173"/>
        <v>0</v>
      </c>
      <c r="J1451" s="195">
        <f t="shared" si="174"/>
        <v>3766387.5</v>
      </c>
      <c r="K1451" s="196" t="str">
        <f t="shared" si="175"/>
        <v>ATRASADO</v>
      </c>
    </row>
    <row r="1452" spans="2:11" s="179" customFormat="1">
      <c r="B1452" s="6">
        <v>45474</v>
      </c>
      <c r="C1452" s="12" t="s">
        <v>1476</v>
      </c>
      <c r="D1452" s="9" t="s">
        <v>855</v>
      </c>
      <c r="E1452" s="15" t="s">
        <v>729</v>
      </c>
      <c r="F1452" s="55">
        <v>2254</v>
      </c>
      <c r="G1452" s="195">
        <v>3766387.5</v>
      </c>
      <c r="H1452" s="6">
        <v>45474</v>
      </c>
      <c r="I1452" s="195">
        <f t="shared" si="173"/>
        <v>0</v>
      </c>
      <c r="J1452" s="195">
        <f t="shared" si="174"/>
        <v>3766387.5</v>
      </c>
      <c r="K1452" s="196" t="str">
        <f t="shared" si="175"/>
        <v>ATRASADO</v>
      </c>
    </row>
    <row r="1453" spans="2:11" s="186" customFormat="1">
      <c r="B1453" s="6">
        <v>45505</v>
      </c>
      <c r="C1453" s="12" t="s">
        <v>1477</v>
      </c>
      <c r="D1453" s="9" t="s">
        <v>855</v>
      </c>
      <c r="E1453" s="15" t="s">
        <v>729</v>
      </c>
      <c r="F1453" s="55">
        <v>2254</v>
      </c>
      <c r="G1453" s="195">
        <v>3766387.5</v>
      </c>
      <c r="H1453" s="6">
        <v>45505</v>
      </c>
      <c r="I1453" s="195">
        <f t="shared" si="173"/>
        <v>0</v>
      </c>
      <c r="J1453" s="195">
        <f t="shared" si="174"/>
        <v>3766387.5</v>
      </c>
      <c r="K1453" s="196" t="str">
        <f t="shared" si="175"/>
        <v>ATRASADO</v>
      </c>
    </row>
    <row r="1454" spans="2:11" s="186" customFormat="1">
      <c r="B1454" s="6">
        <v>45538</v>
      </c>
      <c r="C1454" s="12" t="s">
        <v>972</v>
      </c>
      <c r="D1454" s="9" t="s">
        <v>855</v>
      </c>
      <c r="E1454" s="15" t="s">
        <v>729</v>
      </c>
      <c r="F1454" s="55">
        <v>2254</v>
      </c>
      <c r="G1454" s="195">
        <v>3766387.5</v>
      </c>
      <c r="H1454" s="6">
        <v>45538</v>
      </c>
      <c r="I1454" s="195">
        <f t="shared" si="173"/>
        <v>0</v>
      </c>
      <c r="J1454" s="195">
        <f t="shared" si="174"/>
        <v>3766387.5</v>
      </c>
      <c r="K1454" s="196" t="s">
        <v>746</v>
      </c>
    </row>
    <row r="1455" spans="2:11" s="186" customFormat="1">
      <c r="B1455" s="6" t="s">
        <v>1613</v>
      </c>
      <c r="C1455" s="12" t="s">
        <v>977</v>
      </c>
      <c r="D1455" s="9" t="s">
        <v>855</v>
      </c>
      <c r="E1455" s="15" t="s">
        <v>729</v>
      </c>
      <c r="F1455" s="55">
        <v>2254</v>
      </c>
      <c r="G1455" s="195">
        <v>1506555</v>
      </c>
      <c r="H1455" s="6" t="s">
        <v>1613</v>
      </c>
      <c r="I1455" s="195">
        <f t="shared" si="173"/>
        <v>0</v>
      </c>
      <c r="J1455" s="195">
        <f t="shared" si="174"/>
        <v>1506555</v>
      </c>
      <c r="K1455" s="196" t="s">
        <v>746</v>
      </c>
    </row>
    <row r="1456" spans="2:11" s="168" customFormat="1">
      <c r="B1456" s="6"/>
      <c r="C1456" s="12"/>
      <c r="D1456" s="9"/>
      <c r="E1456" s="15"/>
      <c r="F1456" s="55"/>
      <c r="G1456" s="195"/>
      <c r="H1456" s="6"/>
      <c r="I1456" s="195"/>
      <c r="J1456" s="195"/>
      <c r="K1456" s="196"/>
    </row>
    <row r="1457" spans="2:11" s="168" customFormat="1">
      <c r="B1457" s="6" t="s">
        <v>1114</v>
      </c>
      <c r="C1457" s="12" t="s">
        <v>1180</v>
      </c>
      <c r="D1457" s="9" t="s">
        <v>1146</v>
      </c>
      <c r="E1457" s="15" t="s">
        <v>1177</v>
      </c>
      <c r="F1457" s="55">
        <v>2272</v>
      </c>
      <c r="G1457" s="195">
        <v>968000.03</v>
      </c>
      <c r="H1457" s="6" t="s">
        <v>1154</v>
      </c>
      <c r="I1457" s="195">
        <f>IF(G1457&gt;0,0,"")</f>
        <v>0</v>
      </c>
      <c r="J1457" s="195">
        <f>IF(I1457=0,G1457,"")</f>
        <v>968000.03</v>
      </c>
      <c r="K1457" s="196" t="str">
        <f>IF(J1457&gt;0,"ATRASADO","")</f>
        <v>ATRASADO</v>
      </c>
    </row>
    <row r="1458" spans="2:11" s="172" customFormat="1">
      <c r="B1458" s="6"/>
      <c r="C1458" s="12"/>
      <c r="D1458" s="9"/>
      <c r="E1458" s="15"/>
      <c r="F1458" s="55"/>
      <c r="G1458" s="195"/>
      <c r="H1458" s="6"/>
      <c r="I1458" s="195"/>
      <c r="J1458" s="195"/>
      <c r="K1458" s="196"/>
    </row>
    <row r="1459" spans="2:11" s="172" customFormat="1">
      <c r="B1459" s="6">
        <v>45505</v>
      </c>
      <c r="C1459" s="12" t="s">
        <v>1706</v>
      </c>
      <c r="D1459" s="9" t="s">
        <v>1319</v>
      </c>
      <c r="E1459" s="15" t="s">
        <v>536</v>
      </c>
      <c r="F1459" s="55">
        <v>2311</v>
      </c>
      <c r="G1459" s="195">
        <v>29352700</v>
      </c>
      <c r="H1459" s="6">
        <v>45505</v>
      </c>
      <c r="I1459" s="195">
        <v>0</v>
      </c>
      <c r="J1459" s="195">
        <f>+G1459-I1459</f>
        <v>29352700</v>
      </c>
      <c r="K1459" s="196" t="str">
        <f>IF(J1459&gt;0,"ATRASADO","")</f>
        <v>ATRASADO</v>
      </c>
    </row>
    <row r="1460" spans="2:11" s="168" customFormat="1">
      <c r="B1460" s="6"/>
      <c r="C1460" s="12"/>
      <c r="D1460" s="9"/>
      <c r="E1460" s="15"/>
      <c r="F1460" s="55"/>
      <c r="G1460" s="195"/>
      <c r="H1460" s="6"/>
      <c r="I1460" s="195"/>
      <c r="J1460" s="195"/>
      <c r="K1460" s="196"/>
    </row>
    <row r="1461" spans="2:11" s="168" customFormat="1">
      <c r="B1461" s="6" t="s">
        <v>1151</v>
      </c>
      <c r="C1461" s="12" t="s">
        <v>1181</v>
      </c>
      <c r="D1461" s="9" t="s">
        <v>1137</v>
      </c>
      <c r="E1461" s="15" t="s">
        <v>536</v>
      </c>
      <c r="F1461" s="55">
        <v>2311</v>
      </c>
      <c r="G1461" s="195">
        <v>3040000</v>
      </c>
      <c r="H1461" s="6" t="s">
        <v>1182</v>
      </c>
      <c r="I1461" s="195">
        <f>IF(G1461&gt;0,0,"")</f>
        <v>0</v>
      </c>
      <c r="J1461" s="195">
        <f>IF(I1461=0,G1461,"")</f>
        <v>3040000</v>
      </c>
      <c r="K1461" s="196" t="str">
        <f>IF(J1461&gt;0,"ATRASADO","")</f>
        <v>ATRASADO</v>
      </c>
    </row>
    <row r="1462" spans="2:11" s="131" customFormat="1">
      <c r="B1462" s="6"/>
      <c r="C1462" s="12"/>
      <c r="D1462" s="178"/>
      <c r="E1462" s="15"/>
      <c r="F1462" s="55"/>
      <c r="G1462" s="195"/>
      <c r="H1462" s="6"/>
      <c r="I1462" s="195"/>
      <c r="J1462" s="195"/>
      <c r="K1462" s="196"/>
    </row>
    <row r="1463" spans="2:11" s="131" customFormat="1">
      <c r="B1463" s="6">
        <v>44907</v>
      </c>
      <c r="C1463" s="12" t="s">
        <v>720</v>
      </c>
      <c r="D1463" s="178" t="s">
        <v>764</v>
      </c>
      <c r="E1463" s="15" t="s">
        <v>102</v>
      </c>
      <c r="F1463" s="55">
        <v>2221</v>
      </c>
      <c r="G1463" s="195">
        <v>35400</v>
      </c>
      <c r="H1463" s="6">
        <v>44907</v>
      </c>
      <c r="I1463" s="195">
        <f>IF(G1463&gt;0,0,"")</f>
        <v>0</v>
      </c>
      <c r="J1463" s="195">
        <f>IF(I1463=0,G1463,"")</f>
        <v>35400</v>
      </c>
      <c r="K1463" s="196" t="str">
        <f>IF(J1463&gt;0,"ATRASADO","")</f>
        <v>ATRASADO</v>
      </c>
    </row>
    <row r="1464" spans="2:11" s="140" customFormat="1">
      <c r="B1464" s="6">
        <v>44986</v>
      </c>
      <c r="C1464" s="12" t="s">
        <v>790</v>
      </c>
      <c r="D1464" s="178" t="s">
        <v>764</v>
      </c>
      <c r="E1464" s="15" t="s">
        <v>102</v>
      </c>
      <c r="F1464" s="55">
        <v>2221</v>
      </c>
      <c r="G1464" s="195">
        <v>35400</v>
      </c>
      <c r="H1464" s="6">
        <v>44986</v>
      </c>
      <c r="I1464" s="195">
        <f>IF(G1464&gt;0,0,"")</f>
        <v>0</v>
      </c>
      <c r="J1464" s="195">
        <f>IF(I1464=0,G1464,"")</f>
        <v>35400</v>
      </c>
      <c r="K1464" s="196" t="str">
        <f>IF(J1464&gt;0,"ATRASADO","")</f>
        <v>ATRASADO</v>
      </c>
    </row>
    <row r="1465" spans="2:11" s="140" customFormat="1">
      <c r="B1465" s="6">
        <v>44986</v>
      </c>
      <c r="C1465" s="12" t="s">
        <v>842</v>
      </c>
      <c r="D1465" s="178" t="s">
        <v>764</v>
      </c>
      <c r="E1465" s="15" t="s">
        <v>102</v>
      </c>
      <c r="F1465" s="55">
        <v>2221</v>
      </c>
      <c r="G1465" s="195">
        <v>35400</v>
      </c>
      <c r="H1465" s="6">
        <v>44986</v>
      </c>
      <c r="I1465" s="195">
        <f>IF(G1465&gt;0,0,"")</f>
        <v>0</v>
      </c>
      <c r="J1465" s="195">
        <f>IF(I1465=0,G1465,"")</f>
        <v>35400</v>
      </c>
      <c r="K1465" s="196" t="str">
        <f>IF(J1465&gt;0,"ATRASADO","")</f>
        <v>ATRASADO</v>
      </c>
    </row>
    <row r="1466" spans="2:11" s="140" customFormat="1">
      <c r="B1466" s="6">
        <v>44986</v>
      </c>
      <c r="C1466" s="12" t="s">
        <v>785</v>
      </c>
      <c r="D1466" s="178" t="s">
        <v>764</v>
      </c>
      <c r="E1466" s="15" t="s">
        <v>102</v>
      </c>
      <c r="F1466" s="55">
        <v>2221</v>
      </c>
      <c r="G1466" s="195">
        <v>35400</v>
      </c>
      <c r="H1466" s="6">
        <v>44986</v>
      </c>
      <c r="I1466" s="195">
        <f>IF(G1466&gt;0,0,"")</f>
        <v>0</v>
      </c>
      <c r="J1466" s="195">
        <f>IF(I1466=0,G1466,"")</f>
        <v>35400</v>
      </c>
      <c r="K1466" s="196" t="str">
        <f>IF(J1466&gt;0,"ATRASADO","")</f>
        <v>ATRASADO</v>
      </c>
    </row>
    <row r="1467" spans="2:11" s="113" customFormat="1">
      <c r="B1467" s="6"/>
      <c r="C1467" s="12"/>
      <c r="D1467" s="9"/>
      <c r="E1467" s="15"/>
      <c r="F1467" s="55"/>
      <c r="G1467" s="28"/>
      <c r="H1467" s="6"/>
      <c r="I1467" s="195"/>
      <c r="J1467" s="195"/>
      <c r="K1467" s="196"/>
    </row>
    <row r="1468" spans="2:11" s="113" customFormat="1">
      <c r="B1468" s="6">
        <v>44621</v>
      </c>
      <c r="C1468" s="12" t="s">
        <v>735</v>
      </c>
      <c r="D1468" s="9" t="s">
        <v>753</v>
      </c>
      <c r="E1468" s="15" t="s">
        <v>536</v>
      </c>
      <c r="F1468" s="55">
        <v>2311</v>
      </c>
      <c r="G1468" s="28">
        <v>779993.33</v>
      </c>
      <c r="H1468" s="6">
        <v>44621</v>
      </c>
      <c r="I1468" s="195">
        <f>IF(G1468&gt;0,0,"")</f>
        <v>0</v>
      </c>
      <c r="J1468" s="195">
        <f>IF(I1468=0,G1468,"")</f>
        <v>779993.33</v>
      </c>
      <c r="K1468" s="196" t="str">
        <f>IF(J1468&gt;0,"ATRASADO","")</f>
        <v>ATRASADO</v>
      </c>
    </row>
    <row r="1469" spans="2:11" s="160" customFormat="1">
      <c r="B1469" s="6"/>
      <c r="C1469" s="12"/>
      <c r="D1469" s="9"/>
      <c r="E1469" s="15"/>
      <c r="F1469" s="55"/>
      <c r="G1469" s="28"/>
      <c r="H1469" s="6"/>
      <c r="I1469" s="195"/>
      <c r="J1469" s="195"/>
      <c r="K1469" s="196"/>
    </row>
    <row r="1470" spans="2:11" s="161" customFormat="1">
      <c r="B1470" s="6">
        <v>45266</v>
      </c>
      <c r="C1470" s="12" t="s">
        <v>1060</v>
      </c>
      <c r="D1470" s="9" t="s">
        <v>986</v>
      </c>
      <c r="E1470" s="15" t="s">
        <v>736</v>
      </c>
      <c r="F1470" s="55">
        <v>2272</v>
      </c>
      <c r="G1470" s="28">
        <v>164256</v>
      </c>
      <c r="H1470" s="6">
        <v>45266</v>
      </c>
      <c r="I1470" s="195">
        <v>0</v>
      </c>
      <c r="J1470" s="195">
        <f t="shared" ref="J1470:J1476" si="176">IF(I1470=0,G1470,"")</f>
        <v>164256</v>
      </c>
      <c r="K1470" s="196" t="str">
        <f>IF(J1470&gt;0,"ATRASADO","")</f>
        <v>ATRASADO</v>
      </c>
    </row>
    <row r="1471" spans="2:11" s="101" customFormat="1">
      <c r="B1471" s="6"/>
      <c r="C1471" s="13"/>
      <c r="D1471" s="9"/>
      <c r="E1471" s="15"/>
      <c r="F1471" s="55"/>
      <c r="G1471" s="28"/>
      <c r="H1471" s="6"/>
      <c r="I1471" s="195" t="str">
        <f t="shared" ref="I1471:I1476" si="177">IF(G1471&gt;0,0,"")</f>
        <v/>
      </c>
      <c r="J1471" s="195" t="str">
        <f t="shared" si="176"/>
        <v/>
      </c>
      <c r="K1471" s="196"/>
    </row>
    <row r="1472" spans="2:11" s="74" customFormat="1" ht="24">
      <c r="B1472" s="7">
        <v>42004</v>
      </c>
      <c r="C1472" s="44" t="s">
        <v>164</v>
      </c>
      <c r="D1472" s="9" t="s">
        <v>1336</v>
      </c>
      <c r="E1472" s="15" t="s">
        <v>166</v>
      </c>
      <c r="F1472" s="55">
        <v>2111</v>
      </c>
      <c r="G1472" s="28">
        <v>5818614.0499999998</v>
      </c>
      <c r="H1472" s="7">
        <v>42004</v>
      </c>
      <c r="I1472" s="195">
        <f t="shared" si="177"/>
        <v>0</v>
      </c>
      <c r="J1472" s="195">
        <f t="shared" si="176"/>
        <v>5818614.0499999998</v>
      </c>
      <c r="K1472" s="196" t="str">
        <f t="shared" ref="K1472:K1502" si="178">IF(J1472&gt;0,"ATRASADO","")</f>
        <v>ATRASADO</v>
      </c>
    </row>
    <row r="1473" spans="2:11" s="77" customFormat="1">
      <c r="B1473" s="7">
        <v>42369</v>
      </c>
      <c r="C1473" s="44" t="s">
        <v>164</v>
      </c>
      <c r="D1473" s="9" t="s">
        <v>165</v>
      </c>
      <c r="E1473" s="15" t="s">
        <v>167</v>
      </c>
      <c r="F1473" s="55">
        <v>2111</v>
      </c>
      <c r="G1473" s="28">
        <v>658976.9</v>
      </c>
      <c r="H1473" s="7">
        <v>42369</v>
      </c>
      <c r="I1473" s="195">
        <f t="shared" si="177"/>
        <v>0</v>
      </c>
      <c r="J1473" s="195">
        <f t="shared" si="176"/>
        <v>658976.9</v>
      </c>
      <c r="K1473" s="196" t="str">
        <f t="shared" si="178"/>
        <v>ATRASADO</v>
      </c>
    </row>
    <row r="1474" spans="2:11" s="75" customFormat="1">
      <c r="B1474" s="7">
        <v>42735</v>
      </c>
      <c r="C1474" s="44" t="s">
        <v>168</v>
      </c>
      <c r="D1474" s="9" t="s">
        <v>165</v>
      </c>
      <c r="E1474" s="15" t="s">
        <v>169</v>
      </c>
      <c r="F1474" s="55">
        <v>2111</v>
      </c>
      <c r="G1474" s="28">
        <v>32740</v>
      </c>
      <c r="H1474" s="7">
        <v>42735</v>
      </c>
      <c r="I1474" s="195">
        <f t="shared" si="177"/>
        <v>0</v>
      </c>
      <c r="J1474" s="195">
        <f t="shared" si="176"/>
        <v>32740</v>
      </c>
      <c r="K1474" s="196" t="str">
        <f t="shared" si="178"/>
        <v>ATRASADO</v>
      </c>
    </row>
    <row r="1475" spans="2:11" s="77" customFormat="1">
      <c r="B1475" s="7">
        <v>43039</v>
      </c>
      <c r="C1475" s="44" t="s">
        <v>449</v>
      </c>
      <c r="D1475" s="9" t="s">
        <v>165</v>
      </c>
      <c r="E1475" s="15" t="s">
        <v>700</v>
      </c>
      <c r="F1475" s="55">
        <v>2111</v>
      </c>
      <c r="G1475" s="28">
        <v>167330</v>
      </c>
      <c r="H1475" s="71">
        <v>43100</v>
      </c>
      <c r="I1475" s="195">
        <f t="shared" si="177"/>
        <v>0</v>
      </c>
      <c r="J1475" s="195">
        <f t="shared" si="176"/>
        <v>167330</v>
      </c>
      <c r="K1475" s="196" t="str">
        <f t="shared" si="178"/>
        <v>ATRASADO</v>
      </c>
    </row>
    <row r="1476" spans="2:11" s="67" customFormat="1">
      <c r="B1476" s="7">
        <v>43131</v>
      </c>
      <c r="C1476" s="44" t="s">
        <v>537</v>
      </c>
      <c r="D1476" s="9" t="s">
        <v>165</v>
      </c>
      <c r="E1476" s="15" t="s">
        <v>701</v>
      </c>
      <c r="F1476" s="55">
        <v>2111</v>
      </c>
      <c r="G1476" s="28">
        <f>1415582.77-124176.44-8787.3</f>
        <v>1282619.03</v>
      </c>
      <c r="H1476" s="7">
        <v>43465</v>
      </c>
      <c r="I1476" s="195">
        <f t="shared" si="177"/>
        <v>0</v>
      </c>
      <c r="J1476" s="195">
        <f t="shared" si="176"/>
        <v>1282619.03</v>
      </c>
      <c r="K1476" s="196" t="str">
        <f t="shared" si="178"/>
        <v>ATRASADO</v>
      </c>
    </row>
    <row r="1477" spans="2:11" s="115" customFormat="1">
      <c r="B1477" s="7">
        <v>44681</v>
      </c>
      <c r="C1477" s="44" t="s">
        <v>760</v>
      </c>
      <c r="D1477" s="9" t="s">
        <v>165</v>
      </c>
      <c r="E1477" s="15" t="s">
        <v>761</v>
      </c>
      <c r="F1477" s="55">
        <v>2111</v>
      </c>
      <c r="G1477" s="28">
        <f>2291293.12-364439.84-355130.27-251315.17-239745-239788-249956-263434.39</f>
        <v>327484.45000000007</v>
      </c>
      <c r="H1477" s="7">
        <v>44691</v>
      </c>
      <c r="I1477" s="195">
        <v>0</v>
      </c>
      <c r="J1477" s="195">
        <f t="shared" ref="J1477:J1503" si="179">+G1477-I1477</f>
        <v>327484.45000000007</v>
      </c>
      <c r="K1477" s="196" t="str">
        <f t="shared" si="178"/>
        <v>ATRASADO</v>
      </c>
    </row>
    <row r="1478" spans="2:11" s="119" customFormat="1">
      <c r="B1478" s="7">
        <v>44742</v>
      </c>
      <c r="C1478" s="44" t="s">
        <v>766</v>
      </c>
      <c r="D1478" s="9" t="s">
        <v>165</v>
      </c>
      <c r="E1478" s="15" t="s">
        <v>767</v>
      </c>
      <c r="F1478" s="55">
        <v>2111</v>
      </c>
      <c r="G1478" s="28">
        <f>769578.21-118136.74-500022.21</f>
        <v>151419.25999999995</v>
      </c>
      <c r="H1478" s="7">
        <v>44742</v>
      </c>
      <c r="I1478" s="195">
        <v>0</v>
      </c>
      <c r="J1478" s="195">
        <f t="shared" si="179"/>
        <v>151419.25999999995</v>
      </c>
      <c r="K1478" s="196" t="str">
        <f t="shared" si="178"/>
        <v>ATRASADO</v>
      </c>
    </row>
    <row r="1479" spans="2:11" s="120" customFormat="1">
      <c r="B1479" s="7">
        <v>44773</v>
      </c>
      <c r="C1479" s="44" t="s">
        <v>772</v>
      </c>
      <c r="D1479" s="9" t="s">
        <v>165</v>
      </c>
      <c r="E1479" s="15" t="s">
        <v>773</v>
      </c>
      <c r="F1479" s="55">
        <v>2111</v>
      </c>
      <c r="G1479" s="28">
        <f>652864.23-9800-373744</f>
        <v>269320.23</v>
      </c>
      <c r="H1479" s="7">
        <v>44773</v>
      </c>
      <c r="I1479" s="195">
        <v>0</v>
      </c>
      <c r="J1479" s="195">
        <f t="shared" si="179"/>
        <v>269320.23</v>
      </c>
      <c r="K1479" s="196" t="str">
        <f t="shared" si="178"/>
        <v>ATRASADO</v>
      </c>
    </row>
    <row r="1480" spans="2:11" s="123" customFormat="1">
      <c r="B1480" s="7">
        <v>44804</v>
      </c>
      <c r="C1480" s="44" t="s">
        <v>777</v>
      </c>
      <c r="D1480" s="9" t="s">
        <v>165</v>
      </c>
      <c r="E1480" s="15" t="s">
        <v>778</v>
      </c>
      <c r="F1480" s="55">
        <v>2111</v>
      </c>
      <c r="G1480" s="28">
        <f>768835.09-379766.08-162855.01-83229.76-17319.68</f>
        <v>125664.55999999994</v>
      </c>
      <c r="H1480" s="7">
        <v>44804</v>
      </c>
      <c r="I1480" s="195">
        <v>0</v>
      </c>
      <c r="J1480" s="195">
        <f t="shared" si="179"/>
        <v>125664.55999999994</v>
      </c>
      <c r="K1480" s="196" t="str">
        <f t="shared" si="178"/>
        <v>ATRASADO</v>
      </c>
    </row>
    <row r="1481" spans="2:11" s="132" customFormat="1">
      <c r="B1481" s="7" t="s">
        <v>793</v>
      </c>
      <c r="C1481" s="44" t="s">
        <v>794</v>
      </c>
      <c r="D1481" s="9" t="s">
        <v>165</v>
      </c>
      <c r="E1481" s="15" t="s">
        <v>795</v>
      </c>
      <c r="F1481" s="55">
        <v>2111</v>
      </c>
      <c r="G1481" s="28">
        <f>596725.59-539243.5</f>
        <v>57482.089999999967</v>
      </c>
      <c r="H1481" s="7" t="s">
        <v>793</v>
      </c>
      <c r="I1481" s="195">
        <v>0</v>
      </c>
      <c r="J1481" s="195">
        <f t="shared" si="179"/>
        <v>57482.089999999967</v>
      </c>
      <c r="K1481" s="196" t="str">
        <f t="shared" si="178"/>
        <v>ATRASADO</v>
      </c>
    </row>
    <row r="1482" spans="2:11" s="133" customFormat="1">
      <c r="B1482" s="7" t="s">
        <v>802</v>
      </c>
      <c r="C1482" s="44" t="s">
        <v>803</v>
      </c>
      <c r="D1482" s="9" t="s">
        <v>165</v>
      </c>
      <c r="E1482" s="15" t="s">
        <v>804</v>
      </c>
      <c r="F1482" s="55">
        <v>2111</v>
      </c>
      <c r="G1482" s="28">
        <v>115297</v>
      </c>
      <c r="H1482" s="6">
        <v>44936</v>
      </c>
      <c r="I1482" s="195">
        <v>0</v>
      </c>
      <c r="J1482" s="195">
        <f t="shared" si="179"/>
        <v>115297</v>
      </c>
      <c r="K1482" s="196" t="str">
        <f t="shared" si="178"/>
        <v>ATRASADO</v>
      </c>
    </row>
    <row r="1483" spans="2:11" s="137" customFormat="1">
      <c r="B1483" s="7" t="s">
        <v>823</v>
      </c>
      <c r="C1483" s="44" t="s">
        <v>824</v>
      </c>
      <c r="D1483" s="9" t="s">
        <v>165</v>
      </c>
      <c r="E1483" s="15" t="s">
        <v>825</v>
      </c>
      <c r="F1483" s="55">
        <v>2111</v>
      </c>
      <c r="G1483" s="28">
        <v>19084</v>
      </c>
      <c r="H1483" s="6">
        <v>44967</v>
      </c>
      <c r="I1483" s="195">
        <v>0</v>
      </c>
      <c r="J1483" s="195">
        <f t="shared" si="179"/>
        <v>19084</v>
      </c>
      <c r="K1483" s="196" t="str">
        <f t="shared" si="178"/>
        <v>ATRASADO</v>
      </c>
    </row>
    <row r="1484" spans="2:11" s="139" customFormat="1">
      <c r="B1484" s="7" t="s">
        <v>831</v>
      </c>
      <c r="C1484" s="44" t="s">
        <v>836</v>
      </c>
      <c r="D1484" s="9" t="s">
        <v>165</v>
      </c>
      <c r="E1484" s="15" t="s">
        <v>837</v>
      </c>
      <c r="F1484" s="55">
        <v>2111</v>
      </c>
      <c r="G1484" s="28">
        <f>332173.96-9800-403.16-300000</f>
        <v>21970.800000000047</v>
      </c>
      <c r="H1484" s="6">
        <v>44995</v>
      </c>
      <c r="I1484" s="195">
        <v>0</v>
      </c>
      <c r="J1484" s="195">
        <f t="shared" si="179"/>
        <v>21970.800000000047</v>
      </c>
      <c r="K1484" s="196" t="str">
        <f t="shared" si="178"/>
        <v>ATRASADO</v>
      </c>
    </row>
    <row r="1485" spans="2:11" s="142" customFormat="1">
      <c r="B1485" s="7" t="s">
        <v>839</v>
      </c>
      <c r="C1485" s="44" t="s">
        <v>843</v>
      </c>
      <c r="D1485" s="9" t="s">
        <v>165</v>
      </c>
      <c r="E1485" s="15" t="s">
        <v>844</v>
      </c>
      <c r="F1485" s="55">
        <v>2111</v>
      </c>
      <c r="G1485" s="28">
        <f>2378659.72+403.16-9800-35468.44-2000000-325000</f>
        <v>8794.4400000004098</v>
      </c>
      <c r="H1485" s="6">
        <v>45026</v>
      </c>
      <c r="I1485" s="195">
        <v>0</v>
      </c>
      <c r="J1485" s="195">
        <f t="shared" si="179"/>
        <v>8794.4400000004098</v>
      </c>
      <c r="K1485" s="196" t="str">
        <f t="shared" si="178"/>
        <v>ATRASADO</v>
      </c>
    </row>
    <row r="1486" spans="2:11" s="144" customFormat="1">
      <c r="B1486" s="7" t="s">
        <v>852</v>
      </c>
      <c r="C1486" s="44" t="s">
        <v>853</v>
      </c>
      <c r="D1486" s="9" t="s">
        <v>165</v>
      </c>
      <c r="E1486" s="15" t="s">
        <v>854</v>
      </c>
      <c r="F1486" s="55">
        <v>2111</v>
      </c>
      <c r="G1486" s="28">
        <f>2034534.22-448274.9-104018-1400000-1000</f>
        <v>81241.319999999832</v>
      </c>
      <c r="H1486" s="6">
        <v>45056</v>
      </c>
      <c r="I1486" s="195">
        <v>0</v>
      </c>
      <c r="J1486" s="195">
        <f t="shared" si="179"/>
        <v>81241.319999999832</v>
      </c>
      <c r="K1486" s="196" t="str">
        <f t="shared" si="178"/>
        <v>ATRASADO</v>
      </c>
    </row>
    <row r="1487" spans="2:11" s="145" customFormat="1">
      <c r="B1487" s="7" t="s">
        <v>862</v>
      </c>
      <c r="C1487" s="44" t="s">
        <v>865</v>
      </c>
      <c r="D1487" s="9" t="s">
        <v>165</v>
      </c>
      <c r="E1487" s="15" t="s">
        <v>866</v>
      </c>
      <c r="F1487" s="55">
        <v>2111</v>
      </c>
      <c r="G1487" s="28">
        <f>205448.51-20449.8-139162.49</f>
        <v>45836.22000000003</v>
      </c>
      <c r="H1487" s="6">
        <v>45087</v>
      </c>
      <c r="I1487" s="195">
        <v>0</v>
      </c>
      <c r="J1487" s="195">
        <f t="shared" si="179"/>
        <v>45836.22000000003</v>
      </c>
      <c r="K1487" s="196" t="str">
        <f t="shared" si="178"/>
        <v>ATRASADO</v>
      </c>
    </row>
    <row r="1488" spans="2:11" s="147" customFormat="1">
      <c r="B1488" s="7" t="s">
        <v>886</v>
      </c>
      <c r="C1488" s="44" t="s">
        <v>887</v>
      </c>
      <c r="D1488" s="9" t="s">
        <v>165</v>
      </c>
      <c r="E1488" s="15" t="s">
        <v>888</v>
      </c>
      <c r="F1488" s="55">
        <v>2111</v>
      </c>
      <c r="G1488" s="28">
        <v>17734.22</v>
      </c>
      <c r="H1488" s="6">
        <v>45117</v>
      </c>
      <c r="I1488" s="195">
        <v>0</v>
      </c>
      <c r="J1488" s="195">
        <f t="shared" si="179"/>
        <v>17734.22</v>
      </c>
      <c r="K1488" s="196" t="str">
        <f t="shared" si="178"/>
        <v>ATRASADO</v>
      </c>
    </row>
    <row r="1489" spans="2:11" s="150" customFormat="1">
      <c r="B1489" s="7" t="s">
        <v>905</v>
      </c>
      <c r="C1489" s="44" t="s">
        <v>906</v>
      </c>
      <c r="D1489" s="9" t="s">
        <v>165</v>
      </c>
      <c r="E1489" s="15" t="s">
        <v>907</v>
      </c>
      <c r="F1489" s="55">
        <v>2111</v>
      </c>
      <c r="G1489" s="28">
        <f>59566.22-35468.44</f>
        <v>24097.78</v>
      </c>
      <c r="H1489" s="6">
        <v>45148</v>
      </c>
      <c r="I1489" s="195">
        <v>0</v>
      </c>
      <c r="J1489" s="195">
        <f t="shared" si="179"/>
        <v>24097.78</v>
      </c>
      <c r="K1489" s="196" t="str">
        <f t="shared" si="178"/>
        <v>ATRASADO</v>
      </c>
    </row>
    <row r="1490" spans="2:11" s="153" customFormat="1">
      <c r="B1490" s="7" t="s">
        <v>920</v>
      </c>
      <c r="C1490" s="44" t="s">
        <v>932</v>
      </c>
      <c r="D1490" s="9" t="s">
        <v>165</v>
      </c>
      <c r="E1490" s="15" t="s">
        <v>933</v>
      </c>
      <c r="F1490" s="55">
        <v>2111</v>
      </c>
      <c r="G1490" s="28">
        <f>102299.1-6000-3974.25-4084</f>
        <v>88240.85</v>
      </c>
      <c r="H1490" s="6">
        <v>45179</v>
      </c>
      <c r="I1490" s="195">
        <v>0</v>
      </c>
      <c r="J1490" s="195">
        <f t="shared" si="179"/>
        <v>88240.85</v>
      </c>
      <c r="K1490" s="196" t="str">
        <f t="shared" si="178"/>
        <v>ATRASADO</v>
      </c>
    </row>
    <row r="1491" spans="2:11" s="154" customFormat="1">
      <c r="B1491" s="7" t="s">
        <v>921</v>
      </c>
      <c r="C1491" s="44" t="s">
        <v>950</v>
      </c>
      <c r="D1491" s="9" t="s">
        <v>165</v>
      </c>
      <c r="E1491" s="15" t="s">
        <v>951</v>
      </c>
      <c r="F1491" s="55">
        <v>2111</v>
      </c>
      <c r="G1491" s="28">
        <f>122275.66-1047.05-111052.98-4084</f>
        <v>6091.6300000000047</v>
      </c>
      <c r="H1491" s="6">
        <v>45209</v>
      </c>
      <c r="I1491" s="195">
        <v>0</v>
      </c>
      <c r="J1491" s="195">
        <f t="shared" si="179"/>
        <v>6091.6300000000047</v>
      </c>
      <c r="K1491" s="196" t="str">
        <f t="shared" si="178"/>
        <v>ATRASADO</v>
      </c>
    </row>
    <row r="1492" spans="2:11" s="159" customFormat="1">
      <c r="B1492" s="7" t="s">
        <v>961</v>
      </c>
      <c r="C1492" s="44" t="s">
        <v>981</v>
      </c>
      <c r="D1492" s="9" t="s">
        <v>165</v>
      </c>
      <c r="E1492" s="15" t="s">
        <v>982</v>
      </c>
      <c r="F1492" s="55">
        <v>2111</v>
      </c>
      <c r="G1492" s="28">
        <f>260357.25+83065.21-342033.42</f>
        <v>1389.0400000000373</v>
      </c>
      <c r="H1492" s="6">
        <v>45240</v>
      </c>
      <c r="I1492" s="195">
        <v>0</v>
      </c>
      <c r="J1492" s="195">
        <f t="shared" si="179"/>
        <v>1389.0400000000373</v>
      </c>
      <c r="K1492" s="196" t="str">
        <f t="shared" si="178"/>
        <v>ATRASADO</v>
      </c>
    </row>
    <row r="1493" spans="2:11" s="161" customFormat="1">
      <c r="B1493" s="7" t="s">
        <v>1012</v>
      </c>
      <c r="C1493" s="44" t="s">
        <v>1013</v>
      </c>
      <c r="D1493" s="9" t="s">
        <v>165</v>
      </c>
      <c r="E1493" s="15" t="s">
        <v>1014</v>
      </c>
      <c r="F1493" s="55">
        <v>2111</v>
      </c>
      <c r="G1493" s="28">
        <f>5063183.58-3396.67-4084-53202.66-2000000-3000000-653.55</f>
        <v>1846.7</v>
      </c>
      <c r="H1493" s="6">
        <v>45270</v>
      </c>
      <c r="I1493" s="195">
        <v>0</v>
      </c>
      <c r="J1493" s="195">
        <f t="shared" si="179"/>
        <v>1846.7</v>
      </c>
      <c r="K1493" s="196" t="str">
        <f t="shared" si="178"/>
        <v>ATRASADO</v>
      </c>
    </row>
    <row r="1494" spans="2:11" s="163" customFormat="1">
      <c r="B1494" s="7" t="s">
        <v>1047</v>
      </c>
      <c r="C1494" s="44" t="s">
        <v>1081</v>
      </c>
      <c r="D1494" s="9" t="s">
        <v>165</v>
      </c>
      <c r="E1494" s="15" t="s">
        <v>1082</v>
      </c>
      <c r="F1494" s="55">
        <v>2111</v>
      </c>
      <c r="G1494" s="28">
        <f>55956.62-4084+55240253.63-55199253.63-21818.22</f>
        <v>71054.399999997317</v>
      </c>
      <c r="H1494" s="6">
        <v>45301</v>
      </c>
      <c r="I1494" s="195">
        <v>0</v>
      </c>
      <c r="J1494" s="195">
        <f t="shared" si="179"/>
        <v>71054.399999997317</v>
      </c>
      <c r="K1494" s="196" t="str">
        <f t="shared" si="178"/>
        <v>ATRASADO</v>
      </c>
    </row>
    <row r="1495" spans="2:11" s="167" customFormat="1">
      <c r="B1495" s="7" t="s">
        <v>1115</v>
      </c>
      <c r="C1495" s="44" t="s">
        <v>1127</v>
      </c>
      <c r="D1495" s="9" t="s">
        <v>165</v>
      </c>
      <c r="E1495" s="15" t="s">
        <v>1128</v>
      </c>
      <c r="F1495" s="55">
        <v>2111</v>
      </c>
      <c r="G1495" s="28">
        <v>44188.759999999995</v>
      </c>
      <c r="H1495" s="6">
        <v>45567</v>
      </c>
      <c r="I1495" s="195">
        <v>0</v>
      </c>
      <c r="J1495" s="195">
        <f t="shared" si="179"/>
        <v>44188.759999999995</v>
      </c>
      <c r="K1495" s="196" t="str">
        <f t="shared" si="178"/>
        <v>ATRASADO</v>
      </c>
    </row>
    <row r="1496" spans="2:11" s="169" customFormat="1">
      <c r="B1496" s="7" t="s">
        <v>1161</v>
      </c>
      <c r="C1496" s="44" t="s">
        <v>1192</v>
      </c>
      <c r="D1496" s="9" t="s">
        <v>165</v>
      </c>
      <c r="E1496" s="15" t="s">
        <v>1193</v>
      </c>
      <c r="F1496" s="55">
        <v>2111</v>
      </c>
      <c r="G1496" s="28">
        <v>5454</v>
      </c>
      <c r="H1496" s="6">
        <v>45361</v>
      </c>
      <c r="I1496" s="195">
        <v>0</v>
      </c>
      <c r="J1496" s="195">
        <f t="shared" si="179"/>
        <v>5454</v>
      </c>
      <c r="K1496" s="196" t="str">
        <f t="shared" si="178"/>
        <v>ATRASADO</v>
      </c>
    </row>
    <row r="1497" spans="2:11" s="171" customFormat="1">
      <c r="B1497" s="7" t="s">
        <v>1227</v>
      </c>
      <c r="C1497" s="44" t="s">
        <v>1250</v>
      </c>
      <c r="D1497" s="9" t="s">
        <v>165</v>
      </c>
      <c r="E1497" s="15" t="s">
        <v>1251</v>
      </c>
      <c r="F1497" s="55">
        <v>2111</v>
      </c>
      <c r="G1497" s="28">
        <v>14883.55</v>
      </c>
      <c r="H1497" s="6">
        <v>45392</v>
      </c>
      <c r="I1497" s="195">
        <v>0</v>
      </c>
      <c r="J1497" s="195">
        <f t="shared" si="179"/>
        <v>14883.55</v>
      </c>
      <c r="K1497" s="196" t="str">
        <f t="shared" si="178"/>
        <v>ATRASADO</v>
      </c>
    </row>
    <row r="1498" spans="2:11" s="174" customFormat="1">
      <c r="B1498" s="7" t="s">
        <v>1216</v>
      </c>
      <c r="C1498" s="44" t="s">
        <v>1327</v>
      </c>
      <c r="D1498" s="9" t="s">
        <v>165</v>
      </c>
      <c r="E1498" s="15" t="s">
        <v>1328</v>
      </c>
      <c r="F1498" s="55">
        <v>2111</v>
      </c>
      <c r="G1498" s="28">
        <v>25734.400000000001</v>
      </c>
      <c r="H1498" s="6">
        <v>45422</v>
      </c>
      <c r="I1498" s="195">
        <v>0</v>
      </c>
      <c r="J1498" s="195">
        <f t="shared" si="179"/>
        <v>25734.400000000001</v>
      </c>
      <c r="K1498" s="196" t="str">
        <f t="shared" si="178"/>
        <v>ATRASADO</v>
      </c>
    </row>
    <row r="1499" spans="2:11" s="177" customFormat="1">
      <c r="B1499" s="7" t="s">
        <v>1372</v>
      </c>
      <c r="C1499" s="44" t="s">
        <v>1418</v>
      </c>
      <c r="D1499" s="9" t="s">
        <v>165</v>
      </c>
      <c r="E1499" s="15" t="s">
        <v>1419</v>
      </c>
      <c r="F1499" s="55">
        <v>2111</v>
      </c>
      <c r="G1499" s="28">
        <v>62261.18</v>
      </c>
      <c r="H1499" s="6">
        <v>45453</v>
      </c>
      <c r="I1499" s="195">
        <v>0</v>
      </c>
      <c r="J1499" s="195">
        <f t="shared" si="179"/>
        <v>62261.18</v>
      </c>
      <c r="K1499" s="196" t="str">
        <f t="shared" si="178"/>
        <v>ATRASADO</v>
      </c>
    </row>
    <row r="1500" spans="2:11" s="179" customFormat="1">
      <c r="B1500" s="7" t="s">
        <v>1441</v>
      </c>
      <c r="C1500" s="44" t="s">
        <v>1457</v>
      </c>
      <c r="D1500" s="9" t="s">
        <v>165</v>
      </c>
      <c r="E1500" s="15" t="s">
        <v>1459</v>
      </c>
      <c r="F1500" s="55">
        <v>2111</v>
      </c>
      <c r="G1500" s="28">
        <f>244492.04+0.26</f>
        <v>244492.30000000002</v>
      </c>
      <c r="H1500" s="6">
        <v>45483</v>
      </c>
      <c r="I1500" s="195">
        <v>0</v>
      </c>
      <c r="J1500" s="195">
        <f t="shared" si="179"/>
        <v>244492.30000000002</v>
      </c>
      <c r="K1500" s="196" t="str">
        <f t="shared" si="178"/>
        <v>ATRASADO</v>
      </c>
    </row>
    <row r="1501" spans="2:11" s="185" customFormat="1">
      <c r="B1501" s="7" t="s">
        <v>1556</v>
      </c>
      <c r="C1501" s="44" t="s">
        <v>1557</v>
      </c>
      <c r="D1501" s="9" t="s">
        <v>165</v>
      </c>
      <c r="E1501" s="15" t="s">
        <v>1558</v>
      </c>
      <c r="F1501" s="55">
        <v>2111</v>
      </c>
      <c r="G1501" s="28">
        <v>1511863.36</v>
      </c>
      <c r="H1501" s="6">
        <v>45573</v>
      </c>
      <c r="I1501" s="195">
        <v>0</v>
      </c>
      <c r="J1501" s="195">
        <f t="shared" si="179"/>
        <v>1511863.36</v>
      </c>
      <c r="K1501" s="196" t="str">
        <f t="shared" si="178"/>
        <v>ATRASADO</v>
      </c>
    </row>
    <row r="1502" spans="2:11" s="187" customFormat="1">
      <c r="B1502" s="7" t="s">
        <v>1720</v>
      </c>
      <c r="C1502" s="205" t="s">
        <v>1721</v>
      </c>
      <c r="D1502" s="9" t="s">
        <v>165</v>
      </c>
      <c r="E1502" s="15" t="s">
        <v>1722</v>
      </c>
      <c r="F1502" s="55">
        <v>2111</v>
      </c>
      <c r="G1502" s="28">
        <f>249601.01-107526.11</f>
        <v>142074.90000000002</v>
      </c>
      <c r="H1502" s="6">
        <v>45545</v>
      </c>
      <c r="I1502" s="195">
        <v>0</v>
      </c>
      <c r="J1502" s="195">
        <f t="shared" si="179"/>
        <v>142074.90000000002</v>
      </c>
      <c r="K1502" s="196" t="str">
        <f t="shared" si="178"/>
        <v>ATRASADO</v>
      </c>
    </row>
    <row r="1503" spans="2:11" s="187" customFormat="1">
      <c r="B1503" s="7" t="s">
        <v>1647</v>
      </c>
      <c r="C1503" s="44" t="s">
        <v>1718</v>
      </c>
      <c r="D1503" s="9" t="s">
        <v>165</v>
      </c>
      <c r="E1503" s="15" t="s">
        <v>1719</v>
      </c>
      <c r="F1503" s="55">
        <v>2111</v>
      </c>
      <c r="G1503" s="28">
        <f>15185270.73-1835777.87</f>
        <v>13349492.859999999</v>
      </c>
      <c r="H1503" s="6">
        <v>45575</v>
      </c>
      <c r="I1503" s="195">
        <v>0</v>
      </c>
      <c r="J1503" s="195">
        <f t="shared" si="179"/>
        <v>13349492.859999999</v>
      </c>
      <c r="K1503" s="196" t="s">
        <v>746</v>
      </c>
    </row>
    <row r="1504" spans="2:11" s="60" customFormat="1">
      <c r="B1504" s="7">
        <v>41137</v>
      </c>
      <c r="C1504" s="44" t="s">
        <v>414</v>
      </c>
      <c r="D1504" s="9" t="s">
        <v>165</v>
      </c>
      <c r="E1504" s="15" t="s">
        <v>413</v>
      </c>
      <c r="F1504" s="55">
        <v>2111</v>
      </c>
      <c r="G1504" s="28">
        <v>5365894.0599999996</v>
      </c>
      <c r="H1504" s="7">
        <v>41137</v>
      </c>
      <c r="I1504" s="195">
        <v>0</v>
      </c>
      <c r="J1504" s="195">
        <f>IF(I1504=0,G1504,"")</f>
        <v>5365894.0599999996</v>
      </c>
      <c r="K1504" s="196" t="str">
        <f>IF(J1504&gt;0,"ATRASADO","")</f>
        <v>ATRASADO</v>
      </c>
    </row>
    <row r="1505" spans="2:11" s="77" customFormat="1">
      <c r="B1505" s="7"/>
      <c r="C1505" s="44"/>
      <c r="D1505" s="9"/>
      <c r="E1505" s="15"/>
      <c r="F1505" s="55"/>
      <c r="G1505" s="28"/>
      <c r="H1505" s="7"/>
      <c r="I1505" s="195" t="str">
        <f>IF(G1505&gt;0,0,"")</f>
        <v/>
      </c>
      <c r="J1505" s="195" t="str">
        <f>IF(I1505=0,G1505,"")</f>
        <v/>
      </c>
      <c r="K1505" s="196"/>
    </row>
    <row r="1506" spans="2:11" s="102" customFormat="1">
      <c r="B1506" s="7">
        <v>44202</v>
      </c>
      <c r="C1506" s="44" t="s">
        <v>707</v>
      </c>
      <c r="D1506" s="206" t="s">
        <v>725</v>
      </c>
      <c r="E1506" s="15" t="s">
        <v>536</v>
      </c>
      <c r="F1506" s="55">
        <v>2311</v>
      </c>
      <c r="G1506" s="28">
        <v>105200</v>
      </c>
      <c r="H1506" s="7">
        <v>44202</v>
      </c>
      <c r="I1506" s="195">
        <f>IF(G1506&gt;0,0,"")</f>
        <v>0</v>
      </c>
      <c r="J1506" s="195">
        <f>IF(I1506=0,G1506,"")</f>
        <v>105200</v>
      </c>
      <c r="K1506" s="196" t="str">
        <f>IF(J1506&gt;0,"ATRASADO","")</f>
        <v>ATRASADO</v>
      </c>
    </row>
    <row r="1507" spans="2:11" s="186" customFormat="1">
      <c r="B1507" s="7"/>
      <c r="C1507" s="44"/>
      <c r="D1507" s="206"/>
      <c r="E1507" s="15"/>
      <c r="F1507" s="55"/>
      <c r="G1507" s="28"/>
      <c r="H1507" s="7"/>
      <c r="I1507" s="195"/>
      <c r="J1507" s="195"/>
      <c r="K1507" s="196"/>
    </row>
    <row r="1508" spans="2:11" s="186" customFormat="1">
      <c r="B1508" s="7">
        <v>45505</v>
      </c>
      <c r="C1508" s="44" t="s">
        <v>1058</v>
      </c>
      <c r="D1508" s="206" t="s">
        <v>1589</v>
      </c>
      <c r="E1508" s="15" t="s">
        <v>102</v>
      </c>
      <c r="F1508" s="55">
        <v>2221</v>
      </c>
      <c r="G1508" s="28">
        <v>29500</v>
      </c>
      <c r="H1508" s="7">
        <v>45505</v>
      </c>
      <c r="I1508" s="195">
        <f>IF(G1508&gt;0,0,"")</f>
        <v>0</v>
      </c>
      <c r="J1508" s="195">
        <f>IF(I1508=0,G1508,"")</f>
        <v>29500</v>
      </c>
      <c r="K1508" s="196" t="str">
        <f>IF(J1508&gt;0,"ATRASADO","")</f>
        <v>ATRASADO</v>
      </c>
    </row>
    <row r="1509" spans="2:11" s="186" customFormat="1">
      <c r="B1509" s="7">
        <v>45505</v>
      </c>
      <c r="C1509" s="44" t="s">
        <v>1058</v>
      </c>
      <c r="D1509" s="206" t="s">
        <v>1589</v>
      </c>
      <c r="E1509" s="15" t="s">
        <v>102</v>
      </c>
      <c r="F1509" s="55">
        <v>2221</v>
      </c>
      <c r="G1509" s="28">
        <v>29500</v>
      </c>
      <c r="H1509" s="7">
        <v>45505</v>
      </c>
      <c r="I1509" s="195">
        <f>IF(G1509&gt;0,0,"")</f>
        <v>0</v>
      </c>
      <c r="J1509" s="195">
        <f>IF(I1509=0,G1509,"")</f>
        <v>29500</v>
      </c>
      <c r="K1509" s="196" t="str">
        <f>IF(J1509&gt;0,"ATRASADO","")</f>
        <v>ATRASADO</v>
      </c>
    </row>
    <row r="1510" spans="2:11" s="186" customFormat="1">
      <c r="B1510" s="7">
        <v>45505</v>
      </c>
      <c r="C1510" s="44" t="s">
        <v>1058</v>
      </c>
      <c r="D1510" s="206" t="s">
        <v>1589</v>
      </c>
      <c r="E1510" s="15" t="s">
        <v>102</v>
      </c>
      <c r="F1510" s="55">
        <v>2221</v>
      </c>
      <c r="G1510" s="28">
        <v>29500</v>
      </c>
      <c r="H1510" s="7">
        <v>45505</v>
      </c>
      <c r="I1510" s="195">
        <f>IF(G1510&gt;0,0,"")</f>
        <v>0</v>
      </c>
      <c r="J1510" s="195">
        <f>IF(I1510=0,G1510,"")</f>
        <v>29500</v>
      </c>
      <c r="K1510" s="196" t="str">
        <f>IF(J1510&gt;0,"ATRASADO","")</f>
        <v>ATRASADO</v>
      </c>
    </row>
    <row r="1511" spans="2:11" s="186" customFormat="1">
      <c r="B1511" s="7">
        <v>45505</v>
      </c>
      <c r="C1511" s="44" t="s">
        <v>1058</v>
      </c>
      <c r="D1511" s="206" t="s">
        <v>1589</v>
      </c>
      <c r="E1511" s="15" t="s">
        <v>102</v>
      </c>
      <c r="F1511" s="55">
        <v>2221</v>
      </c>
      <c r="G1511" s="28">
        <v>29500</v>
      </c>
      <c r="H1511" s="7">
        <v>45505</v>
      </c>
      <c r="I1511" s="195">
        <f>IF(G1511&gt;0,0,"")</f>
        <v>0</v>
      </c>
      <c r="J1511" s="195">
        <f>IF(I1511=0,G1511,"")</f>
        <v>29500</v>
      </c>
      <c r="K1511" s="196" t="str">
        <f>IF(J1511&gt;0,"ATRASADO","")</f>
        <v>ATRASADO</v>
      </c>
    </row>
    <row r="1512" spans="2:11" s="186" customFormat="1">
      <c r="B1512" s="7">
        <v>45505</v>
      </c>
      <c r="C1512" s="44" t="s">
        <v>1058</v>
      </c>
      <c r="D1512" s="206" t="s">
        <v>1589</v>
      </c>
      <c r="E1512" s="15" t="s">
        <v>102</v>
      </c>
      <c r="F1512" s="55">
        <v>2221</v>
      </c>
      <c r="G1512" s="28">
        <v>29500</v>
      </c>
      <c r="H1512" s="7">
        <v>45505</v>
      </c>
      <c r="I1512" s="195">
        <f>IF(G1512&gt;0,0,"")</f>
        <v>0</v>
      </c>
      <c r="J1512" s="195">
        <f>IF(I1512=0,G1512,"")</f>
        <v>29500</v>
      </c>
      <c r="K1512" s="196" t="str">
        <f>IF(J1512&gt;0,"ATRASADO","")</f>
        <v>ATRASADO</v>
      </c>
    </row>
    <row r="1513" spans="2:11" s="161" customFormat="1">
      <c r="B1513" s="7"/>
      <c r="C1513" s="44"/>
      <c r="D1513" s="206"/>
      <c r="E1513" s="15"/>
      <c r="F1513" s="55"/>
      <c r="G1513" s="28"/>
      <c r="H1513" s="7"/>
      <c r="I1513" s="195"/>
      <c r="J1513" s="195"/>
      <c r="K1513" s="196"/>
    </row>
    <row r="1514" spans="2:11" s="161" customFormat="1">
      <c r="B1514" s="7">
        <v>45261</v>
      </c>
      <c r="C1514" s="44" t="s">
        <v>1062</v>
      </c>
      <c r="D1514" s="206" t="s">
        <v>1061</v>
      </c>
      <c r="E1514" s="15" t="s">
        <v>102</v>
      </c>
      <c r="F1514" s="55">
        <v>2221</v>
      </c>
      <c r="G1514" s="28">
        <v>35400</v>
      </c>
      <c r="H1514" s="7">
        <v>45261</v>
      </c>
      <c r="I1514" s="195">
        <f>IF(G1514&gt;0,0,"")</f>
        <v>0</v>
      </c>
      <c r="J1514" s="195">
        <f>IF(I1514=0,G1514,"")</f>
        <v>35400</v>
      </c>
      <c r="K1514" s="196" t="str">
        <f>IF(J1514&gt;0,"ATRASADO","")</f>
        <v>ATRASADO</v>
      </c>
    </row>
    <row r="1515" spans="2:11" s="186" customFormat="1">
      <c r="B1515" s="7"/>
      <c r="C1515" s="44"/>
      <c r="D1515" s="206"/>
      <c r="E1515" s="15"/>
      <c r="F1515" s="55"/>
      <c r="G1515" s="28"/>
      <c r="H1515" s="7"/>
      <c r="I1515" s="195"/>
      <c r="J1515" s="195"/>
      <c r="K1515" s="196"/>
    </row>
    <row r="1516" spans="2:11" s="186" customFormat="1">
      <c r="B1516" s="7">
        <v>45536</v>
      </c>
      <c r="C1516" s="44" t="s">
        <v>1188</v>
      </c>
      <c r="D1516" s="206" t="s">
        <v>1601</v>
      </c>
      <c r="E1516" s="15" t="s">
        <v>102</v>
      </c>
      <c r="F1516" s="55">
        <v>2221</v>
      </c>
      <c r="G1516" s="28">
        <v>35400</v>
      </c>
      <c r="H1516" s="7">
        <v>45536</v>
      </c>
      <c r="I1516" s="195">
        <f t="shared" ref="I1516:I1521" si="180">IF(G1516&gt;0,0,"")</f>
        <v>0</v>
      </c>
      <c r="J1516" s="195">
        <f t="shared" ref="J1516:J1521" si="181">IF(I1516=0,G1516,"")</f>
        <v>35400</v>
      </c>
      <c r="K1516" s="196" t="s">
        <v>746</v>
      </c>
    </row>
    <row r="1517" spans="2:11" s="186" customFormat="1">
      <c r="B1517" s="7">
        <v>45536</v>
      </c>
      <c r="C1517" s="44" t="s">
        <v>1296</v>
      </c>
      <c r="D1517" s="206" t="s">
        <v>1601</v>
      </c>
      <c r="E1517" s="15" t="s">
        <v>102</v>
      </c>
      <c r="F1517" s="55">
        <v>2221</v>
      </c>
      <c r="G1517" s="28">
        <v>35400</v>
      </c>
      <c r="H1517" s="7">
        <v>45536</v>
      </c>
      <c r="I1517" s="195">
        <f t="shared" si="180"/>
        <v>0</v>
      </c>
      <c r="J1517" s="195">
        <f t="shared" si="181"/>
        <v>35400</v>
      </c>
      <c r="K1517" s="196" t="s">
        <v>746</v>
      </c>
    </row>
    <row r="1518" spans="2:11" s="186" customFormat="1">
      <c r="B1518" s="7">
        <v>45536</v>
      </c>
      <c r="C1518" s="44" t="s">
        <v>1326</v>
      </c>
      <c r="D1518" s="206" t="s">
        <v>1601</v>
      </c>
      <c r="E1518" s="15" t="s">
        <v>102</v>
      </c>
      <c r="F1518" s="55">
        <v>2221</v>
      </c>
      <c r="G1518" s="28">
        <v>35400</v>
      </c>
      <c r="H1518" s="7">
        <v>45536</v>
      </c>
      <c r="I1518" s="195">
        <f t="shared" si="180"/>
        <v>0</v>
      </c>
      <c r="J1518" s="195">
        <f t="shared" si="181"/>
        <v>35400</v>
      </c>
      <c r="K1518" s="196" t="s">
        <v>746</v>
      </c>
    </row>
    <row r="1519" spans="2:11" s="186" customFormat="1">
      <c r="B1519" s="7">
        <v>45536</v>
      </c>
      <c r="C1519" s="44" t="s">
        <v>882</v>
      </c>
      <c r="D1519" s="206" t="s">
        <v>1601</v>
      </c>
      <c r="E1519" s="15" t="s">
        <v>102</v>
      </c>
      <c r="F1519" s="55">
        <v>2221</v>
      </c>
      <c r="G1519" s="28">
        <v>35400</v>
      </c>
      <c r="H1519" s="7">
        <v>45536</v>
      </c>
      <c r="I1519" s="195">
        <f t="shared" si="180"/>
        <v>0</v>
      </c>
      <c r="J1519" s="195">
        <f t="shared" si="181"/>
        <v>35400</v>
      </c>
      <c r="K1519" s="196" t="s">
        <v>746</v>
      </c>
    </row>
    <row r="1520" spans="2:11" s="186" customFormat="1">
      <c r="B1520" s="7">
        <v>45536</v>
      </c>
      <c r="C1520" s="44" t="s">
        <v>1035</v>
      </c>
      <c r="D1520" s="206" t="s">
        <v>1601</v>
      </c>
      <c r="E1520" s="15" t="s">
        <v>102</v>
      </c>
      <c r="F1520" s="55">
        <v>2221</v>
      </c>
      <c r="G1520" s="28">
        <v>35400</v>
      </c>
      <c r="H1520" s="7">
        <v>45536</v>
      </c>
      <c r="I1520" s="195">
        <f t="shared" si="180"/>
        <v>0</v>
      </c>
      <c r="J1520" s="195">
        <f t="shared" si="181"/>
        <v>35400</v>
      </c>
      <c r="K1520" s="196" t="s">
        <v>746</v>
      </c>
    </row>
    <row r="1521" spans="2:11" s="186" customFormat="1">
      <c r="B1521" s="7">
        <v>45536</v>
      </c>
      <c r="C1521" s="44" t="s">
        <v>1111</v>
      </c>
      <c r="D1521" s="206" t="s">
        <v>1601</v>
      </c>
      <c r="E1521" s="15" t="s">
        <v>102</v>
      </c>
      <c r="F1521" s="55">
        <v>2221</v>
      </c>
      <c r="G1521" s="28">
        <v>35400</v>
      </c>
      <c r="H1521" s="7">
        <v>45536</v>
      </c>
      <c r="I1521" s="195">
        <f t="shared" si="180"/>
        <v>0</v>
      </c>
      <c r="J1521" s="195">
        <f t="shared" si="181"/>
        <v>35400</v>
      </c>
      <c r="K1521" s="196" t="s">
        <v>746</v>
      </c>
    </row>
    <row r="1522" spans="2:11" s="168" customFormat="1">
      <c r="B1522" s="7"/>
      <c r="C1522" s="44"/>
      <c r="D1522" s="206"/>
      <c r="E1522" s="15"/>
      <c r="F1522" s="55"/>
      <c r="G1522" s="28"/>
      <c r="H1522" s="7"/>
      <c r="I1522" s="195"/>
      <c r="J1522" s="195"/>
      <c r="K1522" s="196"/>
    </row>
    <row r="1523" spans="2:11" s="168" customFormat="1">
      <c r="B1523" s="7" t="s">
        <v>1155</v>
      </c>
      <c r="C1523" s="44" t="s">
        <v>735</v>
      </c>
      <c r="D1523" s="206" t="s">
        <v>1145</v>
      </c>
      <c r="E1523" s="15" t="s">
        <v>926</v>
      </c>
      <c r="F1523" s="55">
        <v>2332</v>
      </c>
      <c r="G1523" s="28">
        <v>407876.54</v>
      </c>
      <c r="H1523" s="7" t="s">
        <v>1184</v>
      </c>
      <c r="I1523" s="195">
        <f>IF(G1523&gt;0,0,"")</f>
        <v>0</v>
      </c>
      <c r="J1523" s="195">
        <f>IF(I1523=0,G1523,"")</f>
        <v>407876.54</v>
      </c>
      <c r="K1523" s="196" t="str">
        <f>IF(J1523&gt;0,"ATRASADO","")</f>
        <v>ATRASADO</v>
      </c>
    </row>
    <row r="1524" spans="2:11" s="169" customFormat="1">
      <c r="B1524" s="7" t="s">
        <v>1183</v>
      </c>
      <c r="C1524" s="44" t="s">
        <v>552</v>
      </c>
      <c r="D1524" s="206" t="s">
        <v>1145</v>
      </c>
      <c r="E1524" s="15" t="s">
        <v>830</v>
      </c>
      <c r="F1524" s="55">
        <v>2253</v>
      </c>
      <c r="G1524" s="28">
        <v>349280</v>
      </c>
      <c r="H1524" s="7">
        <v>45394</v>
      </c>
      <c r="I1524" s="195">
        <f>IF(G1524&gt;0,0,"")</f>
        <v>0</v>
      </c>
      <c r="J1524" s="195">
        <f>IF(I1524=0,G1524,"")</f>
        <v>349280</v>
      </c>
      <c r="K1524" s="196" t="str">
        <f>IF(J1524&gt;0,"ATRASADO","")</f>
        <v>ATRASADO</v>
      </c>
    </row>
    <row r="1525" spans="2:11" s="172" customFormat="1">
      <c r="B1525" s="7" t="s">
        <v>1314</v>
      </c>
      <c r="C1525" s="44" t="s">
        <v>706</v>
      </c>
      <c r="D1525" s="206" t="s">
        <v>1145</v>
      </c>
      <c r="E1525" s="15" t="s">
        <v>830</v>
      </c>
      <c r="F1525" s="55">
        <v>2253</v>
      </c>
      <c r="G1525" s="28">
        <v>349280</v>
      </c>
      <c r="H1525" s="7" t="s">
        <v>1315</v>
      </c>
      <c r="I1525" s="195">
        <v>0</v>
      </c>
      <c r="J1525" s="195">
        <f>IF(I1525=0,G1525,"")</f>
        <v>349280</v>
      </c>
      <c r="K1525" s="196" t="str">
        <f>IF(J1525&gt;0,"ATRASADO","")</f>
        <v>ATRASADO</v>
      </c>
    </row>
    <row r="1526" spans="2:11" s="175" customFormat="1">
      <c r="B1526" s="7" t="s">
        <v>1337</v>
      </c>
      <c r="C1526" s="44" t="s">
        <v>707</v>
      </c>
      <c r="D1526" s="206" t="s">
        <v>1145</v>
      </c>
      <c r="E1526" s="15" t="s">
        <v>830</v>
      </c>
      <c r="F1526" s="55">
        <v>2253</v>
      </c>
      <c r="G1526" s="28">
        <v>349280</v>
      </c>
      <c r="H1526" s="7" t="s">
        <v>1337</v>
      </c>
      <c r="I1526" s="195">
        <v>0</v>
      </c>
      <c r="J1526" s="195">
        <f>IF(I1526=0,G1526,"")</f>
        <v>349280</v>
      </c>
      <c r="K1526" s="196" t="s">
        <v>746</v>
      </c>
    </row>
    <row r="1527" spans="2:11" s="172" customFormat="1">
      <c r="B1527" s="7"/>
      <c r="C1527" s="44"/>
      <c r="D1527" s="206"/>
      <c r="E1527" s="15"/>
      <c r="F1527" s="55"/>
      <c r="G1527" s="28"/>
      <c r="H1527" s="7"/>
      <c r="I1527" s="195"/>
      <c r="J1527" s="195"/>
      <c r="K1527" s="196"/>
    </row>
    <row r="1528" spans="2:11" s="172" customFormat="1">
      <c r="B1528" s="7">
        <v>45383</v>
      </c>
      <c r="C1528" s="44" t="s">
        <v>923</v>
      </c>
      <c r="D1528" s="206" t="s">
        <v>1316</v>
      </c>
      <c r="E1528" s="15" t="s">
        <v>102</v>
      </c>
      <c r="F1528" s="55">
        <v>2221</v>
      </c>
      <c r="G1528" s="28">
        <v>29500</v>
      </c>
      <c r="H1528" s="7">
        <v>45383</v>
      </c>
      <c r="I1528" s="195">
        <v>0</v>
      </c>
      <c r="J1528" s="195">
        <f t="shared" ref="J1528:J1533" si="182">IF(I1528=0,G1528,"")</f>
        <v>29500</v>
      </c>
      <c r="K1528" s="196" t="s">
        <v>746</v>
      </c>
    </row>
    <row r="1529" spans="2:11" s="188" customFormat="1">
      <c r="B1529" s="7">
        <v>45505</v>
      </c>
      <c r="C1529" s="44" t="s">
        <v>1176</v>
      </c>
      <c r="D1529" s="206" t="s">
        <v>1316</v>
      </c>
      <c r="E1529" s="15" t="s">
        <v>102</v>
      </c>
      <c r="F1529" s="55">
        <v>2221</v>
      </c>
      <c r="G1529" s="28">
        <v>29500</v>
      </c>
      <c r="H1529" s="7">
        <v>45505</v>
      </c>
      <c r="I1529" s="195">
        <v>0</v>
      </c>
      <c r="J1529" s="195">
        <f t="shared" si="182"/>
        <v>29500</v>
      </c>
      <c r="K1529" s="196" t="str">
        <f>IF(J1529&gt;0,"ATRASADO","")</f>
        <v>ATRASADO</v>
      </c>
    </row>
    <row r="1530" spans="2:11" s="188" customFormat="1">
      <c r="B1530" s="7">
        <v>45505</v>
      </c>
      <c r="C1530" s="44" t="s">
        <v>1158</v>
      </c>
      <c r="D1530" s="206" t="s">
        <v>1316</v>
      </c>
      <c r="E1530" s="15" t="s">
        <v>102</v>
      </c>
      <c r="F1530" s="55">
        <v>2221</v>
      </c>
      <c r="G1530" s="28">
        <v>29500</v>
      </c>
      <c r="H1530" s="7">
        <v>45505</v>
      </c>
      <c r="I1530" s="195">
        <v>0</v>
      </c>
      <c r="J1530" s="195">
        <f t="shared" si="182"/>
        <v>29500</v>
      </c>
      <c r="K1530" s="196" t="str">
        <f>IF(J1530&gt;0,"ATRASADO","")</f>
        <v>ATRASADO</v>
      </c>
    </row>
    <row r="1531" spans="2:11" s="188" customFormat="1">
      <c r="B1531" s="7">
        <v>45505</v>
      </c>
      <c r="C1531" s="44" t="s">
        <v>1760</v>
      </c>
      <c r="D1531" s="206" t="s">
        <v>1316</v>
      </c>
      <c r="E1531" s="15" t="s">
        <v>102</v>
      </c>
      <c r="F1531" s="55">
        <v>2221</v>
      </c>
      <c r="G1531" s="28">
        <v>29500</v>
      </c>
      <c r="H1531" s="7">
        <v>45505</v>
      </c>
      <c r="I1531" s="195">
        <v>0</v>
      </c>
      <c r="J1531" s="195">
        <f t="shared" si="182"/>
        <v>29500</v>
      </c>
      <c r="K1531" s="196" t="str">
        <f>IF(J1531&gt;0,"ATRASADO","")</f>
        <v>ATRASADO</v>
      </c>
    </row>
    <row r="1532" spans="2:11" s="188" customFormat="1">
      <c r="B1532" s="7">
        <v>45505</v>
      </c>
      <c r="C1532" s="44" t="s">
        <v>1798</v>
      </c>
      <c r="D1532" s="206" t="s">
        <v>1316</v>
      </c>
      <c r="E1532" s="15" t="s">
        <v>102</v>
      </c>
      <c r="F1532" s="55">
        <v>2221</v>
      </c>
      <c r="G1532" s="28">
        <v>29500</v>
      </c>
      <c r="H1532" s="7">
        <v>45505</v>
      </c>
      <c r="I1532" s="195">
        <v>0</v>
      </c>
      <c r="J1532" s="195">
        <f t="shared" si="182"/>
        <v>29500</v>
      </c>
      <c r="K1532" s="196" t="str">
        <f>IF(J1532&gt;0,"ATRASADO","")</f>
        <v>ATRASADO</v>
      </c>
    </row>
    <row r="1533" spans="2:11" s="188" customFormat="1">
      <c r="B1533" s="7">
        <v>45505</v>
      </c>
      <c r="C1533" s="44" t="s">
        <v>941</v>
      </c>
      <c r="D1533" s="206" t="s">
        <v>1316</v>
      </c>
      <c r="E1533" s="15" t="s">
        <v>102</v>
      </c>
      <c r="F1533" s="55">
        <v>2221</v>
      </c>
      <c r="G1533" s="28">
        <v>29500</v>
      </c>
      <c r="H1533" s="7">
        <v>45505</v>
      </c>
      <c r="I1533" s="195">
        <v>0</v>
      </c>
      <c r="J1533" s="195">
        <f t="shared" si="182"/>
        <v>29500</v>
      </c>
      <c r="K1533" s="196" t="str">
        <f>IF(J1533&gt;0,"ATRASADO","")</f>
        <v>ATRASADO</v>
      </c>
    </row>
    <row r="1534" spans="2:11" s="175" customFormat="1">
      <c r="B1534" s="7"/>
      <c r="C1534" s="44"/>
      <c r="D1534" s="206"/>
      <c r="E1534" s="15"/>
      <c r="F1534" s="55"/>
      <c r="G1534" s="28"/>
      <c r="H1534" s="7"/>
      <c r="I1534" s="195"/>
      <c r="J1534" s="195"/>
      <c r="K1534" s="196"/>
    </row>
    <row r="1535" spans="2:11" s="175" customFormat="1">
      <c r="B1535" s="7">
        <v>45413</v>
      </c>
      <c r="C1535" s="44" t="s">
        <v>1245</v>
      </c>
      <c r="D1535" s="206" t="s">
        <v>1354</v>
      </c>
      <c r="E1535" s="15" t="s">
        <v>102</v>
      </c>
      <c r="F1535" s="55">
        <v>2221</v>
      </c>
      <c r="G1535" s="28">
        <v>29500</v>
      </c>
      <c r="H1535" s="7">
        <v>45413</v>
      </c>
      <c r="I1535" s="195">
        <v>0</v>
      </c>
      <c r="J1535" s="195">
        <f>IF(I1535=0,G1535,"")</f>
        <v>29500</v>
      </c>
      <c r="K1535" s="196" t="s">
        <v>746</v>
      </c>
    </row>
    <row r="1536" spans="2:11" s="175" customFormat="1">
      <c r="B1536" s="7">
        <v>45413</v>
      </c>
      <c r="C1536" s="44" t="s">
        <v>1406</v>
      </c>
      <c r="D1536" s="206" t="s">
        <v>1354</v>
      </c>
      <c r="E1536" s="15" t="s">
        <v>102</v>
      </c>
      <c r="F1536" s="55">
        <v>2221</v>
      </c>
      <c r="G1536" s="28">
        <v>29500</v>
      </c>
      <c r="H1536" s="7">
        <v>45413</v>
      </c>
      <c r="I1536" s="195">
        <v>0</v>
      </c>
      <c r="J1536" s="195">
        <f>IF(I1536=0,G1536,"")</f>
        <v>29500</v>
      </c>
      <c r="K1536" s="196" t="s">
        <v>746</v>
      </c>
    </row>
    <row r="1537" spans="2:11" s="175" customFormat="1">
      <c r="B1537" s="7">
        <v>45413</v>
      </c>
      <c r="C1537" s="44" t="s">
        <v>1276</v>
      </c>
      <c r="D1537" s="206" t="s">
        <v>1354</v>
      </c>
      <c r="E1537" s="15" t="s">
        <v>102</v>
      </c>
      <c r="F1537" s="55">
        <v>2221</v>
      </c>
      <c r="G1537" s="28">
        <v>29500</v>
      </c>
      <c r="H1537" s="7">
        <v>45413</v>
      </c>
      <c r="I1537" s="195">
        <v>0</v>
      </c>
      <c r="J1537" s="195">
        <f>IF(I1537=0,G1537,"")</f>
        <v>29500</v>
      </c>
      <c r="K1537" s="196" t="s">
        <v>746</v>
      </c>
    </row>
    <row r="1538" spans="2:11" s="175" customFormat="1">
      <c r="B1538" s="7">
        <v>45413</v>
      </c>
      <c r="C1538" s="44" t="s">
        <v>1407</v>
      </c>
      <c r="D1538" s="206" t="s">
        <v>1354</v>
      </c>
      <c r="E1538" s="15" t="s">
        <v>102</v>
      </c>
      <c r="F1538" s="55">
        <v>2221</v>
      </c>
      <c r="G1538" s="28">
        <v>29500</v>
      </c>
      <c r="H1538" s="7">
        <v>45413</v>
      </c>
      <c r="I1538" s="195">
        <v>0</v>
      </c>
      <c r="J1538" s="195">
        <f>IF(I1538=0,G1538,"")</f>
        <v>29500</v>
      </c>
      <c r="K1538" s="196" t="s">
        <v>746</v>
      </c>
    </row>
    <row r="1539" spans="2:11" s="175" customFormat="1">
      <c r="B1539" s="7">
        <v>45413</v>
      </c>
      <c r="C1539" s="44" t="s">
        <v>1408</v>
      </c>
      <c r="D1539" s="206" t="s">
        <v>1354</v>
      </c>
      <c r="E1539" s="15" t="s">
        <v>102</v>
      </c>
      <c r="F1539" s="55">
        <v>2221</v>
      </c>
      <c r="G1539" s="28">
        <v>29500</v>
      </c>
      <c r="H1539" s="7">
        <v>45413</v>
      </c>
      <c r="I1539" s="195">
        <v>0</v>
      </c>
      <c r="J1539" s="195">
        <f>IF(I1539=0,G1539,"")</f>
        <v>29500</v>
      </c>
      <c r="K1539" s="196" t="s">
        <v>746</v>
      </c>
    </row>
    <row r="1540" spans="2:11" s="175" customFormat="1">
      <c r="B1540" s="7"/>
      <c r="C1540" s="44"/>
      <c r="D1540" s="206"/>
      <c r="E1540" s="15"/>
      <c r="F1540" s="55"/>
      <c r="G1540" s="28"/>
      <c r="H1540" s="7"/>
      <c r="I1540" s="195"/>
      <c r="J1540" s="195"/>
      <c r="K1540" s="196"/>
    </row>
    <row r="1541" spans="2:11" s="188" customFormat="1">
      <c r="B1541" s="7">
        <v>45261</v>
      </c>
      <c r="C1541" s="44" t="s">
        <v>1309</v>
      </c>
      <c r="D1541" s="206" t="s">
        <v>1352</v>
      </c>
      <c r="E1541" s="15" t="s">
        <v>102</v>
      </c>
      <c r="F1541" s="55">
        <v>2221</v>
      </c>
      <c r="G1541" s="28">
        <v>59000</v>
      </c>
      <c r="H1541" s="7">
        <v>45261</v>
      </c>
      <c r="I1541" s="195">
        <v>0</v>
      </c>
      <c r="J1541" s="195">
        <f>IF(I1541=0,G1541,"")</f>
        <v>59000</v>
      </c>
      <c r="K1541" s="196" t="str">
        <f>IF(J1541&gt;0,"ATRASADO","")</f>
        <v>ATRASADO</v>
      </c>
    </row>
    <row r="1542" spans="2:11" s="188" customFormat="1">
      <c r="B1542" s="7">
        <v>45261</v>
      </c>
      <c r="C1542" s="44" t="s">
        <v>1509</v>
      </c>
      <c r="D1542" s="206" t="s">
        <v>1352</v>
      </c>
      <c r="E1542" s="15" t="s">
        <v>102</v>
      </c>
      <c r="F1542" s="55">
        <v>2221</v>
      </c>
      <c r="G1542" s="28">
        <v>59000</v>
      </c>
      <c r="H1542" s="7">
        <v>45261</v>
      </c>
      <c r="I1542" s="195">
        <v>0</v>
      </c>
      <c r="J1542" s="195">
        <f>IF(I1542=0,G1542,"")</f>
        <v>59000</v>
      </c>
      <c r="K1542" s="196" t="str">
        <f>IF(J1542&gt;0,"ATRASADO","")</f>
        <v>ATRASADO</v>
      </c>
    </row>
    <row r="1543" spans="2:11" s="188" customFormat="1">
      <c r="B1543" s="7">
        <v>45352</v>
      </c>
      <c r="C1543" s="44" t="s">
        <v>1631</v>
      </c>
      <c r="D1543" s="206" t="s">
        <v>1352</v>
      </c>
      <c r="E1543" s="15" t="s">
        <v>102</v>
      </c>
      <c r="F1543" s="55">
        <v>2221</v>
      </c>
      <c r="G1543" s="28">
        <v>59000</v>
      </c>
      <c r="H1543" s="7">
        <v>45352</v>
      </c>
      <c r="I1543" s="195">
        <v>0</v>
      </c>
      <c r="J1543" s="195">
        <f>IF(I1543=0,G1543,"")</f>
        <v>59000</v>
      </c>
      <c r="K1543" s="196" t="str">
        <f>IF(J1543&gt;0,"ATRASADO","")</f>
        <v>ATRASADO</v>
      </c>
    </row>
    <row r="1544" spans="2:11" s="175" customFormat="1">
      <c r="B1544" s="7">
        <v>45413</v>
      </c>
      <c r="C1544" s="44" t="s">
        <v>1409</v>
      </c>
      <c r="D1544" s="206" t="s">
        <v>1352</v>
      </c>
      <c r="E1544" s="15" t="s">
        <v>102</v>
      </c>
      <c r="F1544" s="55">
        <v>2221</v>
      </c>
      <c r="G1544" s="28">
        <v>59000</v>
      </c>
      <c r="H1544" s="7">
        <v>45413</v>
      </c>
      <c r="I1544" s="195">
        <v>0</v>
      </c>
      <c r="J1544" s="195">
        <f>IF(I1544=0,G1544,"")</f>
        <v>59000</v>
      </c>
      <c r="K1544" s="196" t="str">
        <f>IF(J1544&gt;0,"ATRASADO","")</f>
        <v>ATRASADO</v>
      </c>
    </row>
    <row r="1545" spans="2:11" s="149" customFormat="1">
      <c r="B1545" s="7"/>
      <c r="C1545" s="44"/>
      <c r="D1545" s="207"/>
      <c r="E1545" s="15"/>
      <c r="F1545" s="55"/>
      <c r="G1545" s="28"/>
      <c r="H1545" s="7"/>
      <c r="I1545" s="195"/>
      <c r="J1545" s="195"/>
      <c r="K1545" s="196"/>
    </row>
    <row r="1546" spans="2:11" s="161" customFormat="1">
      <c r="B1546" s="7">
        <v>45352</v>
      </c>
      <c r="C1546" s="44" t="s">
        <v>1243</v>
      </c>
      <c r="D1546" s="207" t="s">
        <v>896</v>
      </c>
      <c r="E1546" s="15" t="s">
        <v>102</v>
      </c>
      <c r="F1546" s="55">
        <v>2221</v>
      </c>
      <c r="G1546" s="28">
        <v>35400</v>
      </c>
      <c r="H1546" s="7">
        <v>45017</v>
      </c>
      <c r="I1546" s="195">
        <f t="shared" ref="I1546:I1554" si="183">IF(G1546&gt;0,0,"")</f>
        <v>0</v>
      </c>
      <c r="J1546" s="195">
        <f t="shared" ref="J1546:J1554" si="184">IF(I1546=0,G1546,"")</f>
        <v>35400</v>
      </c>
      <c r="K1546" s="196" t="str">
        <f t="shared" ref="K1546:K1551" si="185">IF(J1546&gt;0,"ATRASADO","")</f>
        <v>ATRASADO</v>
      </c>
    </row>
    <row r="1547" spans="2:11" s="161" customFormat="1">
      <c r="B1547" s="7">
        <v>45352</v>
      </c>
      <c r="C1547" s="44" t="s">
        <v>1244</v>
      </c>
      <c r="D1547" s="207" t="s">
        <v>896</v>
      </c>
      <c r="E1547" s="15" t="s">
        <v>102</v>
      </c>
      <c r="F1547" s="55">
        <v>2221</v>
      </c>
      <c r="G1547" s="28">
        <v>35400</v>
      </c>
      <c r="H1547" s="7">
        <v>45017</v>
      </c>
      <c r="I1547" s="195">
        <f t="shared" si="183"/>
        <v>0</v>
      </c>
      <c r="J1547" s="195">
        <f t="shared" si="184"/>
        <v>35400</v>
      </c>
      <c r="K1547" s="196" t="str">
        <f t="shared" si="185"/>
        <v>ATRASADO</v>
      </c>
    </row>
    <row r="1548" spans="2:11" s="175" customFormat="1">
      <c r="B1548" s="7">
        <v>45413</v>
      </c>
      <c r="C1548" s="44" t="s">
        <v>849</v>
      </c>
      <c r="D1548" s="207" t="s">
        <v>896</v>
      </c>
      <c r="E1548" s="15" t="s">
        <v>102</v>
      </c>
      <c r="F1548" s="55">
        <v>2221</v>
      </c>
      <c r="G1548" s="28">
        <v>35400</v>
      </c>
      <c r="H1548" s="7">
        <v>45413</v>
      </c>
      <c r="I1548" s="195">
        <f t="shared" si="183"/>
        <v>0</v>
      </c>
      <c r="J1548" s="195">
        <f t="shared" si="184"/>
        <v>35400</v>
      </c>
      <c r="K1548" s="196" t="str">
        <f t="shared" si="185"/>
        <v>ATRASADO</v>
      </c>
    </row>
    <row r="1549" spans="2:11" s="175" customFormat="1">
      <c r="B1549" s="7">
        <v>45413</v>
      </c>
      <c r="C1549" s="44" t="s">
        <v>881</v>
      </c>
      <c r="D1549" s="207" t="s">
        <v>896</v>
      </c>
      <c r="E1549" s="15" t="s">
        <v>102</v>
      </c>
      <c r="F1549" s="55">
        <v>2221</v>
      </c>
      <c r="G1549" s="28">
        <v>35400</v>
      </c>
      <c r="H1549" s="7">
        <v>45413</v>
      </c>
      <c r="I1549" s="195">
        <f t="shared" si="183"/>
        <v>0</v>
      </c>
      <c r="J1549" s="195">
        <f t="shared" si="184"/>
        <v>35400</v>
      </c>
      <c r="K1549" s="196" t="str">
        <f t="shared" si="185"/>
        <v>ATRASADO</v>
      </c>
    </row>
    <row r="1550" spans="2:11" s="179" customFormat="1">
      <c r="B1550" s="7">
        <v>45474</v>
      </c>
      <c r="C1550" s="44" t="s">
        <v>913</v>
      </c>
      <c r="D1550" s="207" t="s">
        <v>896</v>
      </c>
      <c r="E1550" s="15" t="s">
        <v>102</v>
      </c>
      <c r="F1550" s="55">
        <v>2221</v>
      </c>
      <c r="G1550" s="28">
        <v>35400</v>
      </c>
      <c r="H1550" s="7">
        <v>45474</v>
      </c>
      <c r="I1550" s="195">
        <f t="shared" si="183"/>
        <v>0</v>
      </c>
      <c r="J1550" s="195">
        <f t="shared" si="184"/>
        <v>35400</v>
      </c>
      <c r="K1550" s="196" t="str">
        <f t="shared" si="185"/>
        <v>ATRASADO</v>
      </c>
    </row>
    <row r="1551" spans="2:11" s="179" customFormat="1">
      <c r="B1551" s="7">
        <v>45474</v>
      </c>
      <c r="C1551" s="44" t="s">
        <v>1544</v>
      </c>
      <c r="D1551" s="207" t="s">
        <v>896</v>
      </c>
      <c r="E1551" s="15" t="s">
        <v>102</v>
      </c>
      <c r="F1551" s="55">
        <v>2221</v>
      </c>
      <c r="G1551" s="28">
        <v>35400</v>
      </c>
      <c r="H1551" s="7">
        <v>45474</v>
      </c>
      <c r="I1551" s="195">
        <f t="shared" si="183"/>
        <v>0</v>
      </c>
      <c r="J1551" s="195">
        <f t="shared" si="184"/>
        <v>35400</v>
      </c>
      <c r="K1551" s="196" t="str">
        <f t="shared" si="185"/>
        <v>ATRASADO</v>
      </c>
    </row>
    <row r="1552" spans="2:11" s="186" customFormat="1">
      <c r="B1552" s="7">
        <v>45536</v>
      </c>
      <c r="C1552" s="44" t="s">
        <v>943</v>
      </c>
      <c r="D1552" s="207" t="s">
        <v>896</v>
      </c>
      <c r="E1552" s="15" t="s">
        <v>102</v>
      </c>
      <c r="F1552" s="55">
        <v>2221</v>
      </c>
      <c r="G1552" s="28">
        <v>35400</v>
      </c>
      <c r="H1552" s="7">
        <v>45536</v>
      </c>
      <c r="I1552" s="195">
        <f t="shared" si="183"/>
        <v>0</v>
      </c>
      <c r="J1552" s="195">
        <f t="shared" si="184"/>
        <v>35400</v>
      </c>
      <c r="K1552" s="196" t="s">
        <v>746</v>
      </c>
    </row>
    <row r="1553" spans="2:11" s="186" customFormat="1">
      <c r="B1553" s="7">
        <v>45536</v>
      </c>
      <c r="C1553" s="44" t="s">
        <v>1707</v>
      </c>
      <c r="D1553" s="207" t="s">
        <v>896</v>
      </c>
      <c r="E1553" s="15" t="s">
        <v>102</v>
      </c>
      <c r="F1553" s="55">
        <v>2221</v>
      </c>
      <c r="G1553" s="28">
        <v>35400</v>
      </c>
      <c r="H1553" s="7">
        <v>45536</v>
      </c>
      <c r="I1553" s="195">
        <f t="shared" si="183"/>
        <v>0</v>
      </c>
      <c r="J1553" s="195">
        <f t="shared" si="184"/>
        <v>35400</v>
      </c>
      <c r="K1553" s="196" t="s">
        <v>746</v>
      </c>
    </row>
    <row r="1554" spans="2:11" s="186" customFormat="1">
      <c r="B1554" s="7">
        <v>45537</v>
      </c>
      <c r="C1554" s="44" t="s">
        <v>963</v>
      </c>
      <c r="D1554" s="207" t="s">
        <v>896</v>
      </c>
      <c r="E1554" s="15" t="s">
        <v>102</v>
      </c>
      <c r="F1554" s="55">
        <v>2221</v>
      </c>
      <c r="G1554" s="28">
        <v>35400</v>
      </c>
      <c r="H1554" s="7">
        <v>45537</v>
      </c>
      <c r="I1554" s="195">
        <f t="shared" si="183"/>
        <v>0</v>
      </c>
      <c r="J1554" s="195">
        <f t="shared" si="184"/>
        <v>35400</v>
      </c>
      <c r="K1554" s="196" t="s">
        <v>746</v>
      </c>
    </row>
    <row r="1555" spans="2:11" s="175" customFormat="1">
      <c r="B1555" s="7"/>
      <c r="C1555" s="44"/>
      <c r="D1555" s="207"/>
      <c r="E1555" s="15"/>
      <c r="F1555" s="55"/>
      <c r="G1555" s="28"/>
      <c r="H1555" s="7"/>
      <c r="I1555" s="195"/>
      <c r="J1555" s="195"/>
      <c r="K1555" s="196"/>
    </row>
    <row r="1556" spans="2:11" s="175" customFormat="1">
      <c r="B1556" s="7">
        <v>45413</v>
      </c>
      <c r="C1556" s="44" t="s">
        <v>1191</v>
      </c>
      <c r="D1556" s="207" t="s">
        <v>1359</v>
      </c>
      <c r="E1556" s="15" t="s">
        <v>102</v>
      </c>
      <c r="F1556" s="55">
        <v>2221</v>
      </c>
      <c r="G1556" s="28">
        <v>29500</v>
      </c>
      <c r="H1556" s="7">
        <v>45413</v>
      </c>
      <c r="I1556" s="195">
        <f>IF(G1556&gt;0,0,"")</f>
        <v>0</v>
      </c>
      <c r="J1556" s="195">
        <f>IF(I1556=0,G1556,"")</f>
        <v>29500</v>
      </c>
      <c r="K1556" s="196" t="s">
        <v>746</v>
      </c>
    </row>
    <row r="1557" spans="2:11" s="175" customFormat="1">
      <c r="B1557" s="7">
        <v>45413</v>
      </c>
      <c r="C1557" s="44" t="s">
        <v>1410</v>
      </c>
      <c r="D1557" s="207" t="s">
        <v>1359</v>
      </c>
      <c r="E1557" s="15" t="s">
        <v>102</v>
      </c>
      <c r="F1557" s="55">
        <v>2221</v>
      </c>
      <c r="G1557" s="28">
        <v>29500</v>
      </c>
      <c r="H1557" s="7">
        <v>45413</v>
      </c>
      <c r="I1557" s="195">
        <f>IF(G1557&gt;0,0,"")</f>
        <v>0</v>
      </c>
      <c r="J1557" s="195">
        <f>IF(I1557=0,G1557,"")</f>
        <v>29500</v>
      </c>
      <c r="K1557" s="196" t="s">
        <v>746</v>
      </c>
    </row>
    <row r="1558" spans="2:11" s="175" customFormat="1">
      <c r="B1558" s="7">
        <v>45413</v>
      </c>
      <c r="C1558" s="44" t="s">
        <v>901</v>
      </c>
      <c r="D1558" s="207" t="s">
        <v>1359</v>
      </c>
      <c r="E1558" s="15" t="s">
        <v>102</v>
      </c>
      <c r="F1558" s="55">
        <v>2221</v>
      </c>
      <c r="G1558" s="28">
        <v>29500</v>
      </c>
      <c r="H1558" s="7">
        <v>45413</v>
      </c>
      <c r="I1558" s="195">
        <f>IF(G1558&gt;0,0,"")</f>
        <v>0</v>
      </c>
      <c r="J1558" s="195">
        <f>IF(I1558=0,G1558,"")</f>
        <v>29500</v>
      </c>
      <c r="K1558" s="196" t="s">
        <v>746</v>
      </c>
    </row>
    <row r="1559" spans="2:11" s="175" customFormat="1">
      <c r="B1559" s="7"/>
      <c r="C1559" s="44"/>
      <c r="D1559" s="207"/>
      <c r="E1559" s="15"/>
      <c r="F1559" s="55"/>
      <c r="G1559" s="28"/>
      <c r="H1559" s="7"/>
      <c r="I1559" s="195"/>
      <c r="J1559" s="195"/>
      <c r="K1559" s="196"/>
    </row>
    <row r="1560" spans="2:11" s="175" customFormat="1">
      <c r="B1560" s="7">
        <v>45413</v>
      </c>
      <c r="C1560" s="44" t="s">
        <v>1003</v>
      </c>
      <c r="D1560" s="207" t="s">
        <v>1356</v>
      </c>
      <c r="E1560" s="15" t="s">
        <v>102</v>
      </c>
      <c r="F1560" s="55">
        <v>2221</v>
      </c>
      <c r="G1560" s="28">
        <v>23600</v>
      </c>
      <c r="H1560" s="7">
        <v>45413</v>
      </c>
      <c r="I1560" s="195">
        <f t="shared" ref="I1560:I1565" si="186">IF(G1560&gt;0,0,"")</f>
        <v>0</v>
      </c>
      <c r="J1560" s="195">
        <f t="shared" ref="J1560:J1565" si="187">IF(I1560=0,G1560,"")</f>
        <v>23600</v>
      </c>
      <c r="K1560" s="196" t="str">
        <f>IF(J1560&gt;0,"ATRASADO","")</f>
        <v>ATRASADO</v>
      </c>
    </row>
    <row r="1561" spans="2:11" s="175" customFormat="1">
      <c r="B1561" s="7">
        <v>45413</v>
      </c>
      <c r="C1561" s="44" t="s">
        <v>1039</v>
      </c>
      <c r="D1561" s="207" t="s">
        <v>1356</v>
      </c>
      <c r="E1561" s="15" t="s">
        <v>102</v>
      </c>
      <c r="F1561" s="55">
        <v>2221</v>
      </c>
      <c r="G1561" s="28">
        <v>23600</v>
      </c>
      <c r="H1561" s="7">
        <v>45413</v>
      </c>
      <c r="I1561" s="195">
        <f t="shared" si="186"/>
        <v>0</v>
      </c>
      <c r="J1561" s="195">
        <f t="shared" si="187"/>
        <v>23600</v>
      </c>
      <c r="K1561" s="196" t="str">
        <f>IF(J1561&gt;0,"ATRASADO","")</f>
        <v>ATRASADO</v>
      </c>
    </row>
    <row r="1562" spans="2:11" s="175" customFormat="1">
      <c r="B1562" s="7">
        <v>45413</v>
      </c>
      <c r="C1562" s="44" t="s">
        <v>1334</v>
      </c>
      <c r="D1562" s="207" t="s">
        <v>1356</v>
      </c>
      <c r="E1562" s="15" t="s">
        <v>102</v>
      </c>
      <c r="F1562" s="55">
        <v>2221</v>
      </c>
      <c r="G1562" s="28">
        <v>23600</v>
      </c>
      <c r="H1562" s="7">
        <v>45413</v>
      </c>
      <c r="I1562" s="195">
        <f t="shared" si="186"/>
        <v>0</v>
      </c>
      <c r="J1562" s="195">
        <f t="shared" si="187"/>
        <v>23600</v>
      </c>
      <c r="K1562" s="196" t="str">
        <f>IF(J1562&gt;0,"ATRASADO","")</f>
        <v>ATRASADO</v>
      </c>
    </row>
    <row r="1563" spans="2:11" s="175" customFormat="1">
      <c r="B1563" s="7">
        <v>45413</v>
      </c>
      <c r="C1563" s="44" t="s">
        <v>1167</v>
      </c>
      <c r="D1563" s="207" t="s">
        <v>1356</v>
      </c>
      <c r="E1563" s="15" t="s">
        <v>102</v>
      </c>
      <c r="F1563" s="55">
        <v>2221</v>
      </c>
      <c r="G1563" s="28">
        <v>23600</v>
      </c>
      <c r="H1563" s="7">
        <v>45413</v>
      </c>
      <c r="I1563" s="195">
        <f t="shared" si="186"/>
        <v>0</v>
      </c>
      <c r="J1563" s="195">
        <f t="shared" si="187"/>
        <v>23600</v>
      </c>
      <c r="K1563" s="196" t="str">
        <f>IF(J1563&gt;0,"ATRASADO","")</f>
        <v>ATRASADO</v>
      </c>
    </row>
    <row r="1564" spans="2:11" s="175" customFormat="1">
      <c r="B1564" s="7">
        <v>45413</v>
      </c>
      <c r="C1564" s="44" t="s">
        <v>1411</v>
      </c>
      <c r="D1564" s="207" t="s">
        <v>1356</v>
      </c>
      <c r="E1564" s="15" t="s">
        <v>102</v>
      </c>
      <c r="F1564" s="55">
        <v>2221</v>
      </c>
      <c r="G1564" s="28">
        <v>23600</v>
      </c>
      <c r="H1564" s="7">
        <v>45413</v>
      </c>
      <c r="I1564" s="195">
        <f t="shared" si="186"/>
        <v>0</v>
      </c>
      <c r="J1564" s="195">
        <f t="shared" si="187"/>
        <v>23600</v>
      </c>
      <c r="K1564" s="196" t="str">
        <f>IF(J1564&gt;0,"ATRASADO","")</f>
        <v>ATRASADO</v>
      </c>
    </row>
    <row r="1565" spans="2:11" s="179" customFormat="1">
      <c r="B1565" s="7">
        <v>45474</v>
      </c>
      <c r="C1565" s="44" t="s">
        <v>1180</v>
      </c>
      <c r="D1565" s="207" t="s">
        <v>1799</v>
      </c>
      <c r="E1565" s="15" t="s">
        <v>102</v>
      </c>
      <c r="F1565" s="55">
        <v>2221</v>
      </c>
      <c r="G1565" s="28">
        <v>23600</v>
      </c>
      <c r="H1565" s="7">
        <v>45474</v>
      </c>
      <c r="I1565" s="195">
        <f t="shared" si="186"/>
        <v>0</v>
      </c>
      <c r="J1565" s="195">
        <f t="shared" si="187"/>
        <v>23600</v>
      </c>
      <c r="K1565" s="196" t="s">
        <v>746</v>
      </c>
    </row>
    <row r="1566" spans="2:11" s="144" customFormat="1">
      <c r="B1566" s="7"/>
      <c r="C1566" s="44"/>
      <c r="D1566" s="206"/>
      <c r="E1566" s="15"/>
      <c r="F1566" s="55"/>
      <c r="G1566" s="28"/>
      <c r="H1566" s="7"/>
      <c r="I1566" s="195"/>
      <c r="J1566" s="195"/>
      <c r="K1566" s="196"/>
    </row>
    <row r="1567" spans="2:11" s="168" customFormat="1">
      <c r="B1567" s="7">
        <v>45323</v>
      </c>
      <c r="C1567" s="44" t="s">
        <v>1673</v>
      </c>
      <c r="D1567" s="206" t="s">
        <v>860</v>
      </c>
      <c r="E1567" s="15" t="s">
        <v>830</v>
      </c>
      <c r="F1567" s="55">
        <v>2253</v>
      </c>
      <c r="G1567" s="28">
        <v>399990.5</v>
      </c>
      <c r="H1567" s="7">
        <v>45323</v>
      </c>
      <c r="I1567" s="195">
        <f t="shared" ref="I1567:I1573" si="188">IF(G1567&gt;0,0,"")</f>
        <v>0</v>
      </c>
      <c r="J1567" s="195">
        <f t="shared" ref="J1567:J1573" si="189">IF(I1567=0,G1567,"")</f>
        <v>399990.5</v>
      </c>
      <c r="K1567" s="196" t="str">
        <f t="shared" ref="K1567:K1573" si="190">IF(J1567&gt;0,"ATRASADO","")</f>
        <v>ATRASADO</v>
      </c>
    </row>
    <row r="1568" spans="2:11" s="175" customFormat="1">
      <c r="B1568" s="7">
        <v>45323</v>
      </c>
      <c r="C1568" s="44" t="s">
        <v>1675</v>
      </c>
      <c r="D1568" s="206" t="s">
        <v>860</v>
      </c>
      <c r="E1568" s="15" t="s">
        <v>830</v>
      </c>
      <c r="F1568" s="55">
        <v>2253</v>
      </c>
      <c r="G1568" s="28">
        <v>147948.4</v>
      </c>
      <c r="H1568" s="7">
        <v>45323</v>
      </c>
      <c r="I1568" s="195">
        <f t="shared" si="188"/>
        <v>0</v>
      </c>
      <c r="J1568" s="195">
        <f t="shared" si="189"/>
        <v>147948.4</v>
      </c>
      <c r="K1568" s="196" t="str">
        <f t="shared" si="190"/>
        <v>ATRASADO</v>
      </c>
    </row>
    <row r="1569" spans="2:11" s="175" customFormat="1">
      <c r="B1569" s="7">
        <v>45334</v>
      </c>
      <c r="C1569" s="44" t="s">
        <v>848</v>
      </c>
      <c r="D1569" s="206" t="s">
        <v>860</v>
      </c>
      <c r="E1569" s="15" t="s">
        <v>830</v>
      </c>
      <c r="F1569" s="55">
        <v>2253</v>
      </c>
      <c r="G1569" s="28">
        <v>219885.09</v>
      </c>
      <c r="H1569" s="7">
        <v>45334</v>
      </c>
      <c r="I1569" s="195">
        <f t="shared" si="188"/>
        <v>0</v>
      </c>
      <c r="J1569" s="195">
        <f t="shared" si="189"/>
        <v>219885.09</v>
      </c>
      <c r="K1569" s="196" t="str">
        <f t="shared" si="190"/>
        <v>ATRASADO</v>
      </c>
    </row>
    <row r="1570" spans="2:11" s="186" customFormat="1">
      <c r="B1570" s="7">
        <v>45413</v>
      </c>
      <c r="C1570" s="44" t="s">
        <v>880</v>
      </c>
      <c r="D1570" s="206" t="s">
        <v>860</v>
      </c>
      <c r="E1570" s="15" t="s">
        <v>830</v>
      </c>
      <c r="F1570" s="55">
        <v>2253</v>
      </c>
      <c r="G1570" s="28">
        <v>181249.18</v>
      </c>
      <c r="H1570" s="7">
        <v>45413</v>
      </c>
      <c r="I1570" s="195">
        <f t="shared" si="188"/>
        <v>0</v>
      </c>
      <c r="J1570" s="195">
        <f t="shared" si="189"/>
        <v>181249.18</v>
      </c>
      <c r="K1570" s="196" t="str">
        <f t="shared" si="190"/>
        <v>ATRASADO</v>
      </c>
    </row>
    <row r="1571" spans="2:11" s="186" customFormat="1">
      <c r="B1571" s="7">
        <v>45414</v>
      </c>
      <c r="C1571" s="44" t="s">
        <v>930</v>
      </c>
      <c r="D1571" s="206" t="s">
        <v>860</v>
      </c>
      <c r="E1571" s="15" t="s">
        <v>830</v>
      </c>
      <c r="F1571" s="55">
        <v>2253</v>
      </c>
      <c r="G1571" s="28">
        <v>191339.36</v>
      </c>
      <c r="H1571" s="7">
        <v>45414</v>
      </c>
      <c r="I1571" s="195">
        <f t="shared" si="188"/>
        <v>0</v>
      </c>
      <c r="J1571" s="195">
        <f t="shared" si="189"/>
        <v>191339.36</v>
      </c>
      <c r="K1571" s="196" t="str">
        <f t="shared" si="190"/>
        <v>ATRASADO</v>
      </c>
    </row>
    <row r="1572" spans="2:11" s="186" customFormat="1">
      <c r="B1572" s="7">
        <v>45449</v>
      </c>
      <c r="C1572" s="44" t="s">
        <v>967</v>
      </c>
      <c r="D1572" s="206" t="s">
        <v>860</v>
      </c>
      <c r="E1572" s="15" t="s">
        <v>830</v>
      </c>
      <c r="F1572" s="55">
        <v>2253</v>
      </c>
      <c r="G1572" s="28">
        <v>198938.56</v>
      </c>
      <c r="H1572" s="7">
        <v>45449</v>
      </c>
      <c r="I1572" s="195">
        <f t="shared" si="188"/>
        <v>0</v>
      </c>
      <c r="J1572" s="195">
        <f t="shared" si="189"/>
        <v>198938.56</v>
      </c>
      <c r="K1572" s="196" t="str">
        <f t="shared" si="190"/>
        <v>ATRASADO</v>
      </c>
    </row>
    <row r="1573" spans="2:11" s="186" customFormat="1">
      <c r="B1573" s="7">
        <v>45546</v>
      </c>
      <c r="C1573" s="44" t="s">
        <v>973</v>
      </c>
      <c r="D1573" s="206" t="s">
        <v>860</v>
      </c>
      <c r="E1573" s="15" t="s">
        <v>830</v>
      </c>
      <c r="F1573" s="55">
        <v>2253</v>
      </c>
      <c r="G1573" s="28">
        <v>129659.88</v>
      </c>
      <c r="H1573" s="7">
        <v>45546</v>
      </c>
      <c r="I1573" s="195">
        <f t="shared" si="188"/>
        <v>0</v>
      </c>
      <c r="J1573" s="195">
        <f t="shared" si="189"/>
        <v>129659.88</v>
      </c>
      <c r="K1573" s="196" t="str">
        <f t="shared" si="190"/>
        <v>ATRASADO</v>
      </c>
    </row>
    <row r="1574" spans="2:11" s="188" customFormat="1">
      <c r="B1574" s="7"/>
      <c r="C1574" s="44"/>
      <c r="D1574" s="206"/>
      <c r="E1574" s="15"/>
      <c r="F1574" s="55"/>
      <c r="G1574" s="28"/>
      <c r="H1574" s="7"/>
      <c r="I1574" s="195"/>
      <c r="J1574" s="195"/>
      <c r="K1574" s="196"/>
    </row>
    <row r="1575" spans="2:11" s="188" customFormat="1">
      <c r="B1575" s="7">
        <v>45505</v>
      </c>
      <c r="C1575" s="44" t="s">
        <v>1797</v>
      </c>
      <c r="D1575" s="206" t="s">
        <v>1593</v>
      </c>
      <c r="E1575" s="15" t="s">
        <v>878</v>
      </c>
      <c r="F1575" s="55">
        <v>2611</v>
      </c>
      <c r="G1575" s="28">
        <v>24426</v>
      </c>
      <c r="H1575" s="7">
        <v>45505</v>
      </c>
      <c r="I1575" s="195">
        <f t="shared" ref="I1575:I1605" si="191">IF(G1575&gt;0,0,"")</f>
        <v>0</v>
      </c>
      <c r="J1575" s="195">
        <f t="shared" ref="J1575:J1605" si="192">IF(I1575=0,G1575,"")</f>
        <v>24426</v>
      </c>
      <c r="K1575" s="196" t="str">
        <f>IF(J1575&gt;0,"ATRASADO","")</f>
        <v>ATRASADO</v>
      </c>
    </row>
    <row r="1576" spans="2:11" s="101" customFormat="1">
      <c r="B1576" s="7"/>
      <c r="C1576" s="44"/>
      <c r="D1576" s="9"/>
      <c r="E1576" s="15"/>
      <c r="F1576" s="55"/>
      <c r="G1576" s="28"/>
      <c r="H1576" s="7"/>
      <c r="I1576" s="195" t="str">
        <f t="shared" si="191"/>
        <v/>
      </c>
      <c r="J1576" s="195" t="str">
        <f t="shared" si="192"/>
        <v/>
      </c>
      <c r="K1576" s="196"/>
    </row>
    <row r="1577" spans="2:11">
      <c r="B1577" s="6">
        <v>41340</v>
      </c>
      <c r="C1577" s="12">
        <v>1500000004</v>
      </c>
      <c r="D1577" s="9" t="s">
        <v>13</v>
      </c>
      <c r="E1577" s="15" t="s">
        <v>14</v>
      </c>
      <c r="F1577" s="55">
        <v>2311</v>
      </c>
      <c r="G1577" s="28">
        <v>42264</v>
      </c>
      <c r="H1577" s="6">
        <v>41340</v>
      </c>
      <c r="I1577" s="195">
        <f t="shared" si="191"/>
        <v>0</v>
      </c>
      <c r="J1577" s="195">
        <f t="shared" si="192"/>
        <v>42264</v>
      </c>
      <c r="K1577" s="196" t="str">
        <f>IF(J1577&gt;0,"ATRASADO","")</f>
        <v>ATRASADO</v>
      </c>
    </row>
    <row r="1578" spans="2:11">
      <c r="B1578" s="6">
        <v>41341</v>
      </c>
      <c r="C1578" s="12">
        <v>1500000005</v>
      </c>
      <c r="D1578" s="9" t="s">
        <v>13</v>
      </c>
      <c r="E1578" s="15" t="s">
        <v>14</v>
      </c>
      <c r="F1578" s="55">
        <v>2311</v>
      </c>
      <c r="G1578" s="28">
        <v>41745</v>
      </c>
      <c r="H1578" s="6">
        <v>41341</v>
      </c>
      <c r="I1578" s="195">
        <f t="shared" si="191"/>
        <v>0</v>
      </c>
      <c r="J1578" s="195">
        <f t="shared" si="192"/>
        <v>41745</v>
      </c>
      <c r="K1578" s="196" t="str">
        <f>IF(J1578&gt;0,"ATRASADO","")</f>
        <v>ATRASADO</v>
      </c>
    </row>
    <row r="1579" spans="2:11">
      <c r="B1579" s="6">
        <v>41341</v>
      </c>
      <c r="C1579" s="12">
        <v>1500000006</v>
      </c>
      <c r="D1579" s="9" t="s">
        <v>13</v>
      </c>
      <c r="E1579" s="15" t="s">
        <v>14</v>
      </c>
      <c r="F1579" s="55">
        <v>2311</v>
      </c>
      <c r="G1579" s="28">
        <v>39082.550000000003</v>
      </c>
      <c r="H1579" s="6">
        <v>41341</v>
      </c>
      <c r="I1579" s="195">
        <f t="shared" si="191"/>
        <v>0</v>
      </c>
      <c r="J1579" s="195">
        <f t="shared" si="192"/>
        <v>39082.550000000003</v>
      </c>
      <c r="K1579" s="196" t="str">
        <f>IF(J1579&gt;0,"ATRASADO","")</f>
        <v>ATRASADO</v>
      </c>
    </row>
    <row r="1580" spans="2:11" s="106" customFormat="1">
      <c r="B1580" s="25"/>
      <c r="C1580" s="68"/>
      <c r="D1580" s="9"/>
      <c r="E1580" s="15"/>
      <c r="F1580" s="55"/>
      <c r="G1580" s="28"/>
      <c r="H1580" s="25"/>
      <c r="I1580" s="195" t="str">
        <f t="shared" si="191"/>
        <v/>
      </c>
      <c r="J1580" s="195" t="str">
        <f t="shared" si="192"/>
        <v/>
      </c>
      <c r="K1580" s="196"/>
    </row>
    <row r="1581" spans="2:11" s="70" customFormat="1">
      <c r="B1581" s="19">
        <v>41517</v>
      </c>
      <c r="C1581" s="14" t="s">
        <v>33</v>
      </c>
      <c r="D1581" s="9" t="s">
        <v>92</v>
      </c>
      <c r="E1581" s="15" t="s">
        <v>21</v>
      </c>
      <c r="F1581" s="55">
        <v>2251</v>
      </c>
      <c r="G1581" s="28">
        <v>25960</v>
      </c>
      <c r="H1581" s="6">
        <v>41517</v>
      </c>
      <c r="I1581" s="195">
        <f t="shared" si="191"/>
        <v>0</v>
      </c>
      <c r="J1581" s="195">
        <f t="shared" si="192"/>
        <v>25960</v>
      </c>
      <c r="K1581" s="196" t="str">
        <f t="shared" ref="K1581:K1605" si="193">IF(J1581&gt;0,"ATRASADO","")</f>
        <v>ATRASADO</v>
      </c>
    </row>
    <row r="1582" spans="2:11" s="70" customFormat="1">
      <c r="B1582" s="19">
        <v>41547</v>
      </c>
      <c r="C1582" s="14" t="s">
        <v>45</v>
      </c>
      <c r="D1582" s="9" t="s">
        <v>92</v>
      </c>
      <c r="E1582" s="15" t="s">
        <v>21</v>
      </c>
      <c r="F1582" s="55">
        <v>2251</v>
      </c>
      <c r="G1582" s="28">
        <v>25960</v>
      </c>
      <c r="H1582" s="6">
        <v>41547</v>
      </c>
      <c r="I1582" s="195">
        <f t="shared" si="191"/>
        <v>0</v>
      </c>
      <c r="J1582" s="195">
        <f t="shared" si="192"/>
        <v>25960</v>
      </c>
      <c r="K1582" s="196" t="str">
        <f t="shared" si="193"/>
        <v>ATRASADO</v>
      </c>
    </row>
    <row r="1583" spans="2:11" s="74" customFormat="1">
      <c r="B1583" s="19">
        <v>41577</v>
      </c>
      <c r="C1583" s="14" t="s">
        <v>46</v>
      </c>
      <c r="D1583" s="9" t="s">
        <v>92</v>
      </c>
      <c r="E1583" s="15" t="s">
        <v>21</v>
      </c>
      <c r="F1583" s="55">
        <v>2251</v>
      </c>
      <c r="G1583" s="28">
        <v>25960</v>
      </c>
      <c r="H1583" s="6">
        <v>41577</v>
      </c>
      <c r="I1583" s="195">
        <f t="shared" si="191"/>
        <v>0</v>
      </c>
      <c r="J1583" s="195">
        <f t="shared" si="192"/>
        <v>25960</v>
      </c>
      <c r="K1583" s="196" t="str">
        <f t="shared" si="193"/>
        <v>ATRASADO</v>
      </c>
    </row>
    <row r="1584" spans="2:11" s="77" customFormat="1">
      <c r="B1584" s="19">
        <v>41608</v>
      </c>
      <c r="C1584" s="14" t="s">
        <v>49</v>
      </c>
      <c r="D1584" s="9" t="s">
        <v>92</v>
      </c>
      <c r="E1584" s="15" t="s">
        <v>21</v>
      </c>
      <c r="F1584" s="55">
        <v>2251</v>
      </c>
      <c r="G1584" s="28">
        <v>25960</v>
      </c>
      <c r="H1584" s="6">
        <v>41608</v>
      </c>
      <c r="I1584" s="195">
        <f t="shared" si="191"/>
        <v>0</v>
      </c>
      <c r="J1584" s="195">
        <f t="shared" si="192"/>
        <v>25960</v>
      </c>
      <c r="K1584" s="196" t="str">
        <f t="shared" si="193"/>
        <v>ATRASADO</v>
      </c>
    </row>
    <row r="1585" spans="2:11" s="77" customFormat="1">
      <c r="B1585" s="19">
        <v>41638</v>
      </c>
      <c r="C1585" s="14" t="s">
        <v>50</v>
      </c>
      <c r="D1585" s="9" t="s">
        <v>92</v>
      </c>
      <c r="E1585" s="15" t="s">
        <v>21</v>
      </c>
      <c r="F1585" s="55">
        <v>2251</v>
      </c>
      <c r="G1585" s="28">
        <v>25960</v>
      </c>
      <c r="H1585" s="6">
        <v>41638</v>
      </c>
      <c r="I1585" s="195">
        <f t="shared" si="191"/>
        <v>0</v>
      </c>
      <c r="J1585" s="195">
        <f t="shared" si="192"/>
        <v>25960</v>
      </c>
      <c r="K1585" s="196" t="str">
        <f t="shared" si="193"/>
        <v>ATRASADO</v>
      </c>
    </row>
    <row r="1586" spans="2:11" s="69" customFormat="1">
      <c r="B1586" s="6">
        <v>41670</v>
      </c>
      <c r="C1586" s="14" t="s">
        <v>51</v>
      </c>
      <c r="D1586" s="9" t="s">
        <v>92</v>
      </c>
      <c r="E1586" s="15" t="s">
        <v>21</v>
      </c>
      <c r="F1586" s="55">
        <v>2251</v>
      </c>
      <c r="G1586" s="28">
        <v>25960</v>
      </c>
      <c r="H1586" s="6">
        <v>41670</v>
      </c>
      <c r="I1586" s="195">
        <f t="shared" si="191"/>
        <v>0</v>
      </c>
      <c r="J1586" s="195">
        <f t="shared" si="192"/>
        <v>25960</v>
      </c>
      <c r="K1586" s="196" t="str">
        <f t="shared" si="193"/>
        <v>ATRASADO</v>
      </c>
    </row>
    <row r="1587" spans="2:11" s="65" customFormat="1">
      <c r="B1587" s="6">
        <v>41698</v>
      </c>
      <c r="C1587" s="14" t="s">
        <v>52</v>
      </c>
      <c r="D1587" s="9" t="s">
        <v>92</v>
      </c>
      <c r="E1587" s="15" t="s">
        <v>21</v>
      </c>
      <c r="F1587" s="55">
        <v>2251</v>
      </c>
      <c r="G1587" s="28">
        <v>25960</v>
      </c>
      <c r="H1587" s="6">
        <v>41698</v>
      </c>
      <c r="I1587" s="195">
        <f t="shared" si="191"/>
        <v>0</v>
      </c>
      <c r="J1587" s="195">
        <f t="shared" si="192"/>
        <v>25960</v>
      </c>
      <c r="K1587" s="196" t="str">
        <f t="shared" si="193"/>
        <v>ATRASADO</v>
      </c>
    </row>
    <row r="1588" spans="2:11" s="70" customFormat="1">
      <c r="B1588" s="19">
        <v>41729</v>
      </c>
      <c r="C1588" s="14" t="s">
        <v>53</v>
      </c>
      <c r="D1588" s="9" t="s">
        <v>92</v>
      </c>
      <c r="E1588" s="15" t="s">
        <v>21</v>
      </c>
      <c r="F1588" s="55">
        <v>2251</v>
      </c>
      <c r="G1588" s="28">
        <v>25960</v>
      </c>
      <c r="H1588" s="6">
        <v>41729</v>
      </c>
      <c r="I1588" s="195">
        <f t="shared" si="191"/>
        <v>0</v>
      </c>
      <c r="J1588" s="195">
        <f t="shared" si="192"/>
        <v>25960</v>
      </c>
      <c r="K1588" s="196" t="str">
        <f t="shared" si="193"/>
        <v>ATRASADO</v>
      </c>
    </row>
    <row r="1589" spans="2:11" s="70" customFormat="1">
      <c r="B1589" s="19">
        <v>41759</v>
      </c>
      <c r="C1589" s="14" t="s">
        <v>58</v>
      </c>
      <c r="D1589" s="9" t="s">
        <v>92</v>
      </c>
      <c r="E1589" s="15" t="s">
        <v>21</v>
      </c>
      <c r="F1589" s="55">
        <v>2251</v>
      </c>
      <c r="G1589" s="28">
        <v>25960</v>
      </c>
      <c r="H1589" s="6">
        <v>41759</v>
      </c>
      <c r="I1589" s="195">
        <f t="shared" si="191"/>
        <v>0</v>
      </c>
      <c r="J1589" s="195">
        <f t="shared" si="192"/>
        <v>25960</v>
      </c>
      <c r="K1589" s="196" t="str">
        <f t="shared" si="193"/>
        <v>ATRASADO</v>
      </c>
    </row>
    <row r="1590" spans="2:11" s="75" customFormat="1">
      <c r="B1590" s="19">
        <v>41790</v>
      </c>
      <c r="C1590" s="14" t="s">
        <v>59</v>
      </c>
      <c r="D1590" s="9" t="s">
        <v>92</v>
      </c>
      <c r="E1590" s="15" t="s">
        <v>21</v>
      </c>
      <c r="F1590" s="55">
        <v>2251</v>
      </c>
      <c r="G1590" s="28">
        <v>25960</v>
      </c>
      <c r="H1590" s="6">
        <v>41790</v>
      </c>
      <c r="I1590" s="195">
        <f t="shared" si="191"/>
        <v>0</v>
      </c>
      <c r="J1590" s="195">
        <f t="shared" si="192"/>
        <v>25960</v>
      </c>
      <c r="K1590" s="196" t="str">
        <f t="shared" si="193"/>
        <v>ATRASADO</v>
      </c>
    </row>
    <row r="1591" spans="2:11" s="75" customFormat="1">
      <c r="B1591" s="19">
        <v>41820</v>
      </c>
      <c r="C1591" s="14" t="s">
        <v>60</v>
      </c>
      <c r="D1591" s="9" t="s">
        <v>92</v>
      </c>
      <c r="E1591" s="15" t="s">
        <v>21</v>
      </c>
      <c r="F1591" s="55">
        <v>2251</v>
      </c>
      <c r="G1591" s="28">
        <v>25960</v>
      </c>
      <c r="H1591" s="6">
        <v>41820</v>
      </c>
      <c r="I1591" s="195">
        <f t="shared" si="191"/>
        <v>0</v>
      </c>
      <c r="J1591" s="195">
        <f t="shared" si="192"/>
        <v>25960</v>
      </c>
      <c r="K1591" s="196" t="str">
        <f t="shared" si="193"/>
        <v>ATRASADO</v>
      </c>
    </row>
    <row r="1592" spans="2:11" s="70" customFormat="1">
      <c r="B1592" s="19">
        <v>41850</v>
      </c>
      <c r="C1592" s="14" t="s">
        <v>61</v>
      </c>
      <c r="D1592" s="9" t="s">
        <v>92</v>
      </c>
      <c r="E1592" s="15" t="s">
        <v>21</v>
      </c>
      <c r="F1592" s="55">
        <v>2251</v>
      </c>
      <c r="G1592" s="28">
        <v>25960</v>
      </c>
      <c r="H1592" s="6">
        <v>41850</v>
      </c>
      <c r="I1592" s="195">
        <f t="shared" si="191"/>
        <v>0</v>
      </c>
      <c r="J1592" s="195">
        <f t="shared" si="192"/>
        <v>25960</v>
      </c>
      <c r="K1592" s="196" t="str">
        <f t="shared" si="193"/>
        <v>ATRASADO</v>
      </c>
    </row>
    <row r="1593" spans="2:11" s="67" customFormat="1">
      <c r="B1593" s="19">
        <v>41881</v>
      </c>
      <c r="C1593" s="14" t="s">
        <v>62</v>
      </c>
      <c r="D1593" s="9" t="s">
        <v>92</v>
      </c>
      <c r="E1593" s="15" t="s">
        <v>21</v>
      </c>
      <c r="F1593" s="55">
        <v>2251</v>
      </c>
      <c r="G1593" s="28">
        <v>25960</v>
      </c>
      <c r="H1593" s="6">
        <v>41881</v>
      </c>
      <c r="I1593" s="195">
        <f t="shared" si="191"/>
        <v>0</v>
      </c>
      <c r="J1593" s="195">
        <f t="shared" si="192"/>
        <v>25960</v>
      </c>
      <c r="K1593" s="196" t="str">
        <f t="shared" si="193"/>
        <v>ATRASADO</v>
      </c>
    </row>
    <row r="1594" spans="2:11" s="77" customFormat="1">
      <c r="B1594" s="19">
        <v>41912</v>
      </c>
      <c r="C1594" s="14" t="s">
        <v>63</v>
      </c>
      <c r="D1594" s="9" t="s">
        <v>92</v>
      </c>
      <c r="E1594" s="15" t="s">
        <v>21</v>
      </c>
      <c r="F1594" s="55">
        <v>2251</v>
      </c>
      <c r="G1594" s="28">
        <v>28556</v>
      </c>
      <c r="H1594" s="6">
        <v>41912</v>
      </c>
      <c r="I1594" s="195">
        <f t="shared" si="191"/>
        <v>0</v>
      </c>
      <c r="J1594" s="195">
        <f t="shared" si="192"/>
        <v>28556</v>
      </c>
      <c r="K1594" s="196" t="str">
        <f t="shared" si="193"/>
        <v>ATRASADO</v>
      </c>
    </row>
    <row r="1595" spans="2:11" s="77" customFormat="1">
      <c r="B1595" s="19">
        <v>41943</v>
      </c>
      <c r="C1595" s="14" t="s">
        <v>64</v>
      </c>
      <c r="D1595" s="9" t="s">
        <v>92</v>
      </c>
      <c r="E1595" s="15" t="s">
        <v>21</v>
      </c>
      <c r="F1595" s="55">
        <v>2251</v>
      </c>
      <c r="G1595" s="28">
        <v>28556</v>
      </c>
      <c r="H1595" s="6">
        <v>41943</v>
      </c>
      <c r="I1595" s="195">
        <f t="shared" si="191"/>
        <v>0</v>
      </c>
      <c r="J1595" s="195">
        <f t="shared" si="192"/>
        <v>28556</v>
      </c>
      <c r="K1595" s="196" t="str">
        <f t="shared" si="193"/>
        <v>ATRASADO</v>
      </c>
    </row>
    <row r="1596" spans="2:11" s="77" customFormat="1">
      <c r="B1596" s="19">
        <v>41973</v>
      </c>
      <c r="C1596" s="14" t="s">
        <v>65</v>
      </c>
      <c r="D1596" s="9" t="s">
        <v>92</v>
      </c>
      <c r="E1596" s="15" t="s">
        <v>21</v>
      </c>
      <c r="F1596" s="55">
        <v>2251</v>
      </c>
      <c r="G1596" s="28">
        <v>28556</v>
      </c>
      <c r="H1596" s="6">
        <v>41973</v>
      </c>
      <c r="I1596" s="195">
        <f t="shared" si="191"/>
        <v>0</v>
      </c>
      <c r="J1596" s="195">
        <f t="shared" si="192"/>
        <v>28556</v>
      </c>
      <c r="K1596" s="196" t="str">
        <f t="shared" si="193"/>
        <v>ATRASADO</v>
      </c>
    </row>
    <row r="1597" spans="2:11" s="77" customFormat="1">
      <c r="B1597" s="19">
        <v>42004</v>
      </c>
      <c r="C1597" s="14" t="s">
        <v>66</v>
      </c>
      <c r="D1597" s="9" t="s">
        <v>92</v>
      </c>
      <c r="E1597" s="15" t="s">
        <v>21</v>
      </c>
      <c r="F1597" s="55">
        <v>2251</v>
      </c>
      <c r="G1597" s="28">
        <v>28556</v>
      </c>
      <c r="H1597" s="6">
        <v>42004</v>
      </c>
      <c r="I1597" s="195">
        <f t="shared" si="191"/>
        <v>0</v>
      </c>
      <c r="J1597" s="195">
        <f t="shared" si="192"/>
        <v>28556</v>
      </c>
      <c r="K1597" s="196" t="str">
        <f t="shared" si="193"/>
        <v>ATRASADO</v>
      </c>
    </row>
    <row r="1598" spans="2:11" s="77" customFormat="1">
      <c r="B1598" s="19">
        <v>42035</v>
      </c>
      <c r="C1598" s="17" t="s">
        <v>93</v>
      </c>
      <c r="D1598" s="9" t="s">
        <v>92</v>
      </c>
      <c r="E1598" s="15" t="s">
        <v>21</v>
      </c>
      <c r="F1598" s="55">
        <v>2251</v>
      </c>
      <c r="G1598" s="28">
        <v>28556</v>
      </c>
      <c r="H1598" s="6">
        <v>42035</v>
      </c>
      <c r="I1598" s="195">
        <f t="shared" si="191"/>
        <v>0</v>
      </c>
      <c r="J1598" s="195">
        <f t="shared" si="192"/>
        <v>28556</v>
      </c>
      <c r="K1598" s="196" t="str">
        <f t="shared" si="193"/>
        <v>ATRASADO</v>
      </c>
    </row>
    <row r="1599" spans="2:11" s="77" customFormat="1">
      <c r="B1599" s="19">
        <v>42063</v>
      </c>
      <c r="C1599" s="17" t="s">
        <v>94</v>
      </c>
      <c r="D1599" s="9" t="s">
        <v>92</v>
      </c>
      <c r="E1599" s="15" t="s">
        <v>21</v>
      </c>
      <c r="F1599" s="55">
        <v>2251</v>
      </c>
      <c r="G1599" s="28">
        <v>28556</v>
      </c>
      <c r="H1599" s="6">
        <v>42063</v>
      </c>
      <c r="I1599" s="195">
        <f t="shared" si="191"/>
        <v>0</v>
      </c>
      <c r="J1599" s="195">
        <f t="shared" si="192"/>
        <v>28556</v>
      </c>
      <c r="K1599" s="196" t="str">
        <f t="shared" si="193"/>
        <v>ATRASADO</v>
      </c>
    </row>
    <row r="1600" spans="2:11" s="77" customFormat="1">
      <c r="B1600" s="20">
        <v>42082</v>
      </c>
      <c r="C1600" s="17" t="s">
        <v>95</v>
      </c>
      <c r="D1600" s="9" t="s">
        <v>92</v>
      </c>
      <c r="E1600" s="15" t="s">
        <v>21</v>
      </c>
      <c r="F1600" s="55">
        <v>2251</v>
      </c>
      <c r="G1600" s="28">
        <v>28556</v>
      </c>
      <c r="H1600" s="6">
        <v>42082</v>
      </c>
      <c r="I1600" s="195">
        <f t="shared" si="191"/>
        <v>0</v>
      </c>
      <c r="J1600" s="195">
        <f t="shared" si="192"/>
        <v>28556</v>
      </c>
      <c r="K1600" s="196" t="str">
        <f t="shared" si="193"/>
        <v>ATRASADO</v>
      </c>
    </row>
    <row r="1601" spans="2:11" s="77" customFormat="1">
      <c r="B1601" s="20">
        <v>42113</v>
      </c>
      <c r="C1601" s="17" t="s">
        <v>96</v>
      </c>
      <c r="D1601" s="9" t="s">
        <v>92</v>
      </c>
      <c r="E1601" s="15" t="s">
        <v>21</v>
      </c>
      <c r="F1601" s="55">
        <v>2251</v>
      </c>
      <c r="G1601" s="28">
        <v>28556</v>
      </c>
      <c r="H1601" s="6">
        <v>42113</v>
      </c>
      <c r="I1601" s="195">
        <f t="shared" si="191"/>
        <v>0</v>
      </c>
      <c r="J1601" s="195">
        <f t="shared" si="192"/>
        <v>28556</v>
      </c>
      <c r="K1601" s="196" t="str">
        <f t="shared" si="193"/>
        <v>ATRASADO</v>
      </c>
    </row>
    <row r="1602" spans="2:11" s="58" customFormat="1">
      <c r="B1602" s="20">
        <v>42143</v>
      </c>
      <c r="C1602" s="17" t="s">
        <v>97</v>
      </c>
      <c r="D1602" s="9" t="s">
        <v>92</v>
      </c>
      <c r="E1602" s="15" t="s">
        <v>21</v>
      </c>
      <c r="F1602" s="55">
        <v>2251</v>
      </c>
      <c r="G1602" s="28">
        <v>28556</v>
      </c>
      <c r="H1602" s="6">
        <v>42143</v>
      </c>
      <c r="I1602" s="195">
        <f t="shared" si="191"/>
        <v>0</v>
      </c>
      <c r="J1602" s="195">
        <f t="shared" si="192"/>
        <v>28556</v>
      </c>
      <c r="K1602" s="196" t="str">
        <f t="shared" si="193"/>
        <v>ATRASADO</v>
      </c>
    </row>
    <row r="1603" spans="2:11" s="75" customFormat="1">
      <c r="B1603" s="20">
        <v>42174</v>
      </c>
      <c r="C1603" s="17" t="s">
        <v>98</v>
      </c>
      <c r="D1603" s="9" t="s">
        <v>92</v>
      </c>
      <c r="E1603" s="15" t="s">
        <v>21</v>
      </c>
      <c r="F1603" s="55">
        <v>2251</v>
      </c>
      <c r="G1603" s="28">
        <v>28556</v>
      </c>
      <c r="H1603" s="6">
        <v>42174</v>
      </c>
      <c r="I1603" s="195">
        <f t="shared" si="191"/>
        <v>0</v>
      </c>
      <c r="J1603" s="195">
        <f t="shared" si="192"/>
        <v>28556</v>
      </c>
      <c r="K1603" s="196" t="str">
        <f t="shared" si="193"/>
        <v>ATRASADO</v>
      </c>
    </row>
    <row r="1604" spans="2:11" s="75" customFormat="1">
      <c r="B1604" s="20">
        <v>42200</v>
      </c>
      <c r="C1604" s="17" t="s">
        <v>99</v>
      </c>
      <c r="D1604" s="9" t="s">
        <v>92</v>
      </c>
      <c r="E1604" s="15" t="s">
        <v>21</v>
      </c>
      <c r="F1604" s="55">
        <v>2251</v>
      </c>
      <c r="G1604" s="28">
        <v>28556</v>
      </c>
      <c r="H1604" s="6">
        <v>42200</v>
      </c>
      <c r="I1604" s="195">
        <f t="shared" si="191"/>
        <v>0</v>
      </c>
      <c r="J1604" s="195">
        <f t="shared" si="192"/>
        <v>28556</v>
      </c>
      <c r="K1604" s="196" t="str">
        <f t="shared" si="193"/>
        <v>ATRASADO</v>
      </c>
    </row>
    <row r="1605" spans="2:11" s="77" customFormat="1">
      <c r="B1605" s="20">
        <v>42231</v>
      </c>
      <c r="C1605" s="17" t="s">
        <v>100</v>
      </c>
      <c r="D1605" s="9" t="s">
        <v>92</v>
      </c>
      <c r="E1605" s="15" t="s">
        <v>21</v>
      </c>
      <c r="F1605" s="55">
        <v>2251</v>
      </c>
      <c r="G1605" s="28">
        <v>28556</v>
      </c>
      <c r="H1605" s="6">
        <v>42231</v>
      </c>
      <c r="I1605" s="195">
        <f t="shared" si="191"/>
        <v>0</v>
      </c>
      <c r="J1605" s="195">
        <f t="shared" si="192"/>
        <v>28556</v>
      </c>
      <c r="K1605" s="196" t="str">
        <f t="shared" si="193"/>
        <v>ATRASADO</v>
      </c>
    </row>
    <row r="1606" spans="2:11" s="144" customFormat="1">
      <c r="B1606" s="20"/>
      <c r="C1606" s="17"/>
      <c r="D1606" s="9"/>
      <c r="E1606" s="15"/>
      <c r="F1606" s="55"/>
      <c r="G1606" s="28"/>
      <c r="H1606" s="6"/>
      <c r="I1606" s="195"/>
      <c r="J1606" s="195"/>
      <c r="K1606" s="196"/>
    </row>
    <row r="1607" spans="2:11" s="144" customFormat="1">
      <c r="B1607" s="20" t="s">
        <v>891</v>
      </c>
      <c r="C1607" s="17" t="s">
        <v>737</v>
      </c>
      <c r="D1607" s="9" t="s">
        <v>861</v>
      </c>
      <c r="E1607" s="15" t="s">
        <v>536</v>
      </c>
      <c r="F1607" s="55">
        <v>2311</v>
      </c>
      <c r="G1607" s="28">
        <v>3448000</v>
      </c>
      <c r="H1607" s="20" t="s">
        <v>891</v>
      </c>
      <c r="I1607" s="195">
        <v>0</v>
      </c>
      <c r="J1607" s="195">
        <f t="shared" ref="J1607:J1613" si="194">+G1607-I1607</f>
        <v>3448000</v>
      </c>
      <c r="K1607" s="196" t="str">
        <f>IF(J1607&gt;0,"ATRASADO","")</f>
        <v>ATRASADO</v>
      </c>
    </row>
    <row r="1608" spans="2:11" s="177" customFormat="1">
      <c r="B1608" s="20">
        <v>45297</v>
      </c>
      <c r="C1608" s="17" t="s">
        <v>1373</v>
      </c>
      <c r="D1608" s="9" t="s">
        <v>861</v>
      </c>
      <c r="E1608" s="15" t="s">
        <v>729</v>
      </c>
      <c r="F1608" s="55">
        <v>2242</v>
      </c>
      <c r="G1608" s="28">
        <v>976408.02</v>
      </c>
      <c r="H1608" s="20">
        <v>45297</v>
      </c>
      <c r="I1608" s="195">
        <v>0</v>
      </c>
      <c r="J1608" s="195">
        <f t="shared" si="194"/>
        <v>976408.02</v>
      </c>
      <c r="K1608" s="196" t="str">
        <f>IF(J1608&gt;0,"ATRASADO","")</f>
        <v>ATRASADO</v>
      </c>
    </row>
    <row r="1609" spans="2:11" s="165" customFormat="1">
      <c r="B1609" s="20">
        <v>45450</v>
      </c>
      <c r="C1609" s="17" t="s">
        <v>1387</v>
      </c>
      <c r="D1609" s="9" t="s">
        <v>861</v>
      </c>
      <c r="E1609" s="15" t="s">
        <v>729</v>
      </c>
      <c r="F1609" s="55">
        <v>2242</v>
      </c>
      <c r="G1609" s="28">
        <v>1627346.7</v>
      </c>
      <c r="H1609" s="20">
        <v>45450</v>
      </c>
      <c r="I1609" s="195">
        <v>0</v>
      </c>
      <c r="J1609" s="195">
        <f t="shared" si="194"/>
        <v>1627346.7</v>
      </c>
      <c r="K1609" s="196" t="str">
        <f>IF(J1609&gt;0,"ATRASADO","")</f>
        <v>ATRASADO</v>
      </c>
    </row>
    <row r="1610" spans="2:11" s="179" customFormat="1">
      <c r="B1610" s="20">
        <v>45478</v>
      </c>
      <c r="C1610" s="17" t="s">
        <v>1545</v>
      </c>
      <c r="D1610" s="9" t="s">
        <v>861</v>
      </c>
      <c r="E1610" s="15" t="s">
        <v>729</v>
      </c>
      <c r="F1610" s="55">
        <v>2242</v>
      </c>
      <c r="G1610" s="28">
        <v>1627346.7</v>
      </c>
      <c r="H1610" s="20">
        <v>45478</v>
      </c>
      <c r="I1610" s="195">
        <v>0</v>
      </c>
      <c r="J1610" s="195">
        <f t="shared" si="194"/>
        <v>1627346.7</v>
      </c>
      <c r="K1610" s="196" t="str">
        <f>IF(J1610&gt;0,"ATRASADO","")</f>
        <v>ATRASADO</v>
      </c>
    </row>
    <row r="1611" spans="2:11" s="186" customFormat="1">
      <c r="B1611" s="20">
        <v>45511</v>
      </c>
      <c r="C1611" s="17" t="s">
        <v>1269</v>
      </c>
      <c r="D1611" s="9" t="s">
        <v>861</v>
      </c>
      <c r="E1611" s="15" t="s">
        <v>729</v>
      </c>
      <c r="F1611" s="55">
        <v>2242</v>
      </c>
      <c r="G1611" s="28">
        <v>1627346.7</v>
      </c>
      <c r="H1611" s="20">
        <v>45511</v>
      </c>
      <c r="I1611" s="195">
        <v>0</v>
      </c>
      <c r="J1611" s="195">
        <f t="shared" si="194"/>
        <v>1627346.7</v>
      </c>
      <c r="K1611" s="196" t="str">
        <f>IF(J1611&gt;0,"ATRASADO","")</f>
        <v>ATRASADO</v>
      </c>
    </row>
    <row r="1612" spans="2:11" s="186" customFormat="1">
      <c r="B1612" s="20" t="s">
        <v>1613</v>
      </c>
      <c r="C1612" s="17" t="s">
        <v>998</v>
      </c>
      <c r="D1612" s="9" t="s">
        <v>861</v>
      </c>
      <c r="E1612" s="15" t="s">
        <v>729</v>
      </c>
      <c r="F1612" s="55">
        <v>2242</v>
      </c>
      <c r="G1612" s="28">
        <v>1627346.7</v>
      </c>
      <c r="H1612" s="20" t="s">
        <v>1613</v>
      </c>
      <c r="I1612" s="195">
        <v>0</v>
      </c>
      <c r="J1612" s="195">
        <f t="shared" si="194"/>
        <v>1627346.7</v>
      </c>
      <c r="K1612" s="196" t="s">
        <v>746</v>
      </c>
    </row>
    <row r="1613" spans="2:11" s="186" customFormat="1">
      <c r="B1613" s="20" t="s">
        <v>1613</v>
      </c>
      <c r="C1613" s="17" t="s">
        <v>1270</v>
      </c>
      <c r="D1613" s="9" t="s">
        <v>861</v>
      </c>
      <c r="E1613" s="15" t="s">
        <v>729</v>
      </c>
      <c r="F1613" s="55">
        <v>2242</v>
      </c>
      <c r="G1613" s="28">
        <v>650938.68000000005</v>
      </c>
      <c r="H1613" s="20" t="s">
        <v>1613</v>
      </c>
      <c r="I1613" s="195">
        <v>0</v>
      </c>
      <c r="J1613" s="195">
        <f t="shared" si="194"/>
        <v>650938.68000000005</v>
      </c>
      <c r="K1613" s="196" t="s">
        <v>746</v>
      </c>
    </row>
    <row r="1614" spans="2:11" s="165" customFormat="1" ht="13.5" customHeight="1">
      <c r="B1614" s="20"/>
      <c r="C1614" s="17"/>
      <c r="D1614" s="9"/>
      <c r="E1614" s="15"/>
      <c r="F1614" s="55"/>
      <c r="G1614" s="28"/>
      <c r="H1614" s="20"/>
      <c r="I1614" s="195"/>
      <c r="J1614" s="195"/>
      <c r="K1614" s="196"/>
    </row>
    <row r="1615" spans="2:11" s="165" customFormat="1">
      <c r="B1615" s="20">
        <v>45294</v>
      </c>
      <c r="C1615" s="17" t="s">
        <v>552</v>
      </c>
      <c r="D1615" s="9" t="s">
        <v>1098</v>
      </c>
      <c r="E1615" s="15" t="s">
        <v>1120</v>
      </c>
      <c r="F1615" s="55">
        <v>2611</v>
      </c>
      <c r="G1615" s="28">
        <v>205178.4</v>
      </c>
      <c r="H1615" s="20">
        <v>45294</v>
      </c>
      <c r="I1615" s="195">
        <v>0</v>
      </c>
      <c r="J1615" s="195">
        <f>+G1615-I1615</f>
        <v>205178.4</v>
      </c>
      <c r="K1615" s="196" t="str">
        <f>IF(J1615&gt;0,"ATRASADO","")</f>
        <v>ATRASADO</v>
      </c>
    </row>
    <row r="1616" spans="2:11" s="169" customFormat="1">
      <c r="B1616" s="20">
        <v>45358</v>
      </c>
      <c r="C1616" s="17" t="s">
        <v>706</v>
      </c>
      <c r="D1616" s="9" t="s">
        <v>1098</v>
      </c>
      <c r="E1616" s="15" t="s">
        <v>850</v>
      </c>
      <c r="F1616" s="55">
        <v>2323</v>
      </c>
      <c r="G1616" s="28">
        <v>58410</v>
      </c>
      <c r="H1616" s="20">
        <v>45388</v>
      </c>
      <c r="I1616" s="195">
        <v>0</v>
      </c>
      <c r="J1616" s="195">
        <f>+G1616-I1616</f>
        <v>58410</v>
      </c>
      <c r="K1616" s="196" t="s">
        <v>746</v>
      </c>
    </row>
    <row r="1617" spans="2:11" s="160" customFormat="1">
      <c r="B1617" s="20"/>
      <c r="C1617" s="17"/>
      <c r="D1617" s="9"/>
      <c r="E1617" s="15"/>
      <c r="F1617" s="55"/>
      <c r="G1617" s="28"/>
      <c r="H1617" s="20"/>
      <c r="I1617" s="195"/>
      <c r="J1617" s="195"/>
      <c r="K1617" s="196"/>
    </row>
    <row r="1618" spans="2:11" s="160" customFormat="1">
      <c r="B1618" s="20">
        <v>45231</v>
      </c>
      <c r="C1618" s="17" t="s">
        <v>998</v>
      </c>
      <c r="D1618" s="9" t="s">
        <v>991</v>
      </c>
      <c r="E1618" s="15" t="s">
        <v>926</v>
      </c>
      <c r="F1618" s="55">
        <v>2332</v>
      </c>
      <c r="G1618" s="28">
        <v>379278.64</v>
      </c>
      <c r="H1618" s="20">
        <v>45231</v>
      </c>
      <c r="I1618" s="195">
        <v>0</v>
      </c>
      <c r="J1618" s="195">
        <f>+G1618-I1618</f>
        <v>379278.64</v>
      </c>
      <c r="K1618" s="196" t="str">
        <f>IF(J1618&gt;0,"ATRASADO","")</f>
        <v>ATRASADO</v>
      </c>
    </row>
    <row r="1619" spans="2:11" s="160" customFormat="1">
      <c r="B1619" s="6"/>
      <c r="C1619" s="13"/>
      <c r="D1619" s="9"/>
      <c r="E1619" s="15"/>
      <c r="F1619" s="55"/>
      <c r="G1619" s="28"/>
      <c r="H1619" s="6"/>
      <c r="I1619" s="195"/>
      <c r="J1619" s="195"/>
      <c r="K1619" s="196"/>
    </row>
    <row r="1620" spans="2:11">
      <c r="B1620" s="6">
        <v>42241</v>
      </c>
      <c r="C1620" s="44">
        <v>1502430208</v>
      </c>
      <c r="D1620" s="9" t="s">
        <v>170</v>
      </c>
      <c r="E1620" s="15" t="s">
        <v>102</v>
      </c>
      <c r="F1620" s="55">
        <v>2221</v>
      </c>
      <c r="G1620" s="28">
        <v>14160</v>
      </c>
      <c r="H1620" s="6">
        <v>42241</v>
      </c>
      <c r="I1620" s="195">
        <f>IF(G1620&gt;0,0,"")</f>
        <v>0</v>
      </c>
      <c r="J1620" s="195">
        <f>IF(I1620=0,G1620,"")</f>
        <v>14160</v>
      </c>
      <c r="K1620" s="196" t="str">
        <f>IF(J1620&gt;0,"ATRASADO","")</f>
        <v>ATRASADO</v>
      </c>
    </row>
    <row r="1621" spans="2:11" s="154" customFormat="1">
      <c r="B1621" s="6"/>
      <c r="C1621" s="44"/>
      <c r="D1621" s="9"/>
      <c r="E1621" s="15"/>
      <c r="F1621" s="55"/>
      <c r="G1621" s="28"/>
      <c r="H1621" s="6"/>
      <c r="I1621" s="195"/>
      <c r="J1621" s="195"/>
      <c r="K1621" s="196" t="str">
        <f>IF(J1621&gt;0,"ATRASADO","")</f>
        <v/>
      </c>
    </row>
    <row r="1622" spans="2:11" s="188" customFormat="1">
      <c r="B1622" s="6">
        <v>45261</v>
      </c>
      <c r="C1622" s="44" t="s">
        <v>1800</v>
      </c>
      <c r="D1622" s="9" t="s">
        <v>1572</v>
      </c>
      <c r="E1622" s="15" t="s">
        <v>102</v>
      </c>
      <c r="F1622" s="55">
        <v>2221</v>
      </c>
      <c r="G1622" s="28">
        <v>23600</v>
      </c>
      <c r="H1622" s="6">
        <v>45261</v>
      </c>
      <c r="I1622" s="195">
        <f>IF(G1622&gt;0,0,"")</f>
        <v>0</v>
      </c>
      <c r="J1622" s="195">
        <f>IF(I1622=0,G1622,"")</f>
        <v>23600</v>
      </c>
      <c r="K1622" s="196" t="str">
        <f>IF(J1622&gt;0,"ATRASADO","")</f>
        <v>ATRASADO</v>
      </c>
    </row>
    <row r="1623" spans="2:11" s="188" customFormat="1">
      <c r="B1623" s="6">
        <v>45261</v>
      </c>
      <c r="C1623" s="44" t="s">
        <v>1628</v>
      </c>
      <c r="D1623" s="9" t="s">
        <v>1572</v>
      </c>
      <c r="E1623" s="15" t="s">
        <v>102</v>
      </c>
      <c r="F1623" s="55">
        <v>2221</v>
      </c>
      <c r="G1623" s="28">
        <v>23600</v>
      </c>
      <c r="H1623" s="6">
        <v>45261</v>
      </c>
      <c r="I1623" s="195">
        <f>IF(G1623&gt;0,0,"")</f>
        <v>0</v>
      </c>
      <c r="J1623" s="195">
        <f>IF(I1623=0,G1623,"")</f>
        <v>23600</v>
      </c>
      <c r="K1623" s="196" t="str">
        <f>IF(J1623&gt;0,"ATRASADO","")</f>
        <v>ATRASADO</v>
      </c>
    </row>
    <row r="1624" spans="2:11" s="188" customFormat="1">
      <c r="B1624" s="6">
        <v>45272</v>
      </c>
      <c r="C1624" s="44" t="s">
        <v>1369</v>
      </c>
      <c r="D1624" s="9" t="s">
        <v>1572</v>
      </c>
      <c r="E1624" s="15" t="s">
        <v>102</v>
      </c>
      <c r="F1624" s="55">
        <v>2221</v>
      </c>
      <c r="G1624" s="28">
        <v>23600</v>
      </c>
      <c r="H1624" s="6">
        <v>45272</v>
      </c>
      <c r="I1624" s="195">
        <f>IF(G1624&gt;0,0,"")</f>
        <v>0</v>
      </c>
      <c r="J1624" s="195">
        <f>IF(I1624=0,G1624,"")</f>
        <v>23600</v>
      </c>
      <c r="K1624" s="196" t="str">
        <f>IF(J1624&gt;0,"ATRASADO","")</f>
        <v>ATRASADO</v>
      </c>
    </row>
    <row r="1625" spans="2:11" s="188" customFormat="1">
      <c r="B1625" s="6"/>
      <c r="C1625" s="44"/>
      <c r="D1625" s="9"/>
      <c r="E1625" s="15"/>
      <c r="F1625" s="55"/>
      <c r="G1625" s="28"/>
      <c r="H1625" s="6"/>
      <c r="I1625" s="195"/>
      <c r="J1625" s="195"/>
      <c r="K1625" s="196"/>
    </row>
    <row r="1626" spans="2:11" s="188" customFormat="1">
      <c r="B1626" s="6">
        <v>45261</v>
      </c>
      <c r="C1626" s="44" t="s">
        <v>1064</v>
      </c>
      <c r="D1626" s="9" t="s">
        <v>859</v>
      </c>
      <c r="E1626" s="15" t="s">
        <v>102</v>
      </c>
      <c r="F1626" s="55">
        <v>2221</v>
      </c>
      <c r="G1626" s="28">
        <v>59000</v>
      </c>
      <c r="H1626" s="6">
        <v>45261</v>
      </c>
      <c r="I1626" s="195">
        <f t="shared" ref="I1626:I1631" si="195">IF(G1626&gt;0,0,"")</f>
        <v>0</v>
      </c>
      <c r="J1626" s="195">
        <f t="shared" ref="J1626:J1631" si="196">IF(I1626=0,G1626,"")</f>
        <v>59000</v>
      </c>
      <c r="K1626" s="196" t="str">
        <f t="shared" ref="K1626:K1631" si="197">IF(J1626&gt;0,"ATRASADO","")</f>
        <v>ATRASADO</v>
      </c>
    </row>
    <row r="1627" spans="2:11" s="188" customFormat="1">
      <c r="B1627" s="6">
        <v>45261</v>
      </c>
      <c r="C1627" s="44" t="s">
        <v>1065</v>
      </c>
      <c r="D1627" s="9" t="s">
        <v>859</v>
      </c>
      <c r="E1627" s="15" t="s">
        <v>102</v>
      </c>
      <c r="F1627" s="55">
        <v>2221</v>
      </c>
      <c r="G1627" s="28">
        <v>59000</v>
      </c>
      <c r="H1627" s="6">
        <v>45261</v>
      </c>
      <c r="I1627" s="195">
        <f t="shared" si="195"/>
        <v>0</v>
      </c>
      <c r="J1627" s="195">
        <f t="shared" si="196"/>
        <v>59000</v>
      </c>
      <c r="K1627" s="196" t="str">
        <f t="shared" si="197"/>
        <v>ATRASADO</v>
      </c>
    </row>
    <row r="1628" spans="2:11" s="188" customFormat="1">
      <c r="B1628" s="6">
        <v>45383</v>
      </c>
      <c r="C1628" s="44" t="s">
        <v>1233</v>
      </c>
      <c r="D1628" s="9" t="s">
        <v>859</v>
      </c>
      <c r="E1628" s="15" t="s">
        <v>102</v>
      </c>
      <c r="F1628" s="55">
        <v>2221</v>
      </c>
      <c r="G1628" s="28">
        <v>59000</v>
      </c>
      <c r="H1628" s="6">
        <v>45383</v>
      </c>
      <c r="I1628" s="195">
        <f t="shared" si="195"/>
        <v>0</v>
      </c>
      <c r="J1628" s="195">
        <f t="shared" si="196"/>
        <v>59000</v>
      </c>
      <c r="K1628" s="196" t="str">
        <f t="shared" si="197"/>
        <v>ATRASADO</v>
      </c>
    </row>
    <row r="1629" spans="2:11" s="188" customFormat="1">
      <c r="B1629" s="6">
        <v>45383</v>
      </c>
      <c r="C1629" s="44" t="s">
        <v>1317</v>
      </c>
      <c r="D1629" s="9" t="s">
        <v>859</v>
      </c>
      <c r="E1629" s="15" t="s">
        <v>102</v>
      </c>
      <c r="F1629" s="55">
        <v>2221</v>
      </c>
      <c r="G1629" s="28">
        <v>59000</v>
      </c>
      <c r="H1629" s="6">
        <v>45383</v>
      </c>
      <c r="I1629" s="195">
        <f t="shared" si="195"/>
        <v>0</v>
      </c>
      <c r="J1629" s="195">
        <f t="shared" si="196"/>
        <v>59000</v>
      </c>
      <c r="K1629" s="196" t="str">
        <f t="shared" si="197"/>
        <v>ATRASADO</v>
      </c>
    </row>
    <row r="1630" spans="2:11" s="188" customFormat="1">
      <c r="B1630" s="6">
        <v>45413</v>
      </c>
      <c r="C1630" s="44" t="s">
        <v>1412</v>
      </c>
      <c r="D1630" s="9" t="s">
        <v>859</v>
      </c>
      <c r="E1630" s="15" t="s">
        <v>102</v>
      </c>
      <c r="F1630" s="55">
        <v>2221</v>
      </c>
      <c r="G1630" s="28">
        <v>59000</v>
      </c>
      <c r="H1630" s="6">
        <v>45413</v>
      </c>
      <c r="I1630" s="195">
        <f t="shared" si="195"/>
        <v>0</v>
      </c>
      <c r="J1630" s="195">
        <f t="shared" si="196"/>
        <v>59000</v>
      </c>
      <c r="K1630" s="196" t="str">
        <f t="shared" si="197"/>
        <v>ATRASADO</v>
      </c>
    </row>
    <row r="1631" spans="2:11" s="188" customFormat="1">
      <c r="B1631" s="6">
        <v>45413</v>
      </c>
      <c r="C1631" s="44" t="s">
        <v>1413</v>
      </c>
      <c r="D1631" s="9" t="s">
        <v>859</v>
      </c>
      <c r="E1631" s="15" t="s">
        <v>102</v>
      </c>
      <c r="F1631" s="55">
        <v>2221</v>
      </c>
      <c r="G1631" s="28">
        <v>59000</v>
      </c>
      <c r="H1631" s="6">
        <v>45413</v>
      </c>
      <c r="I1631" s="195">
        <f t="shared" si="195"/>
        <v>0</v>
      </c>
      <c r="J1631" s="195">
        <f t="shared" si="196"/>
        <v>59000</v>
      </c>
      <c r="K1631" s="196" t="str">
        <f t="shared" si="197"/>
        <v>ATRASADO</v>
      </c>
    </row>
    <row r="1632" spans="2:11" s="188" customFormat="1">
      <c r="B1632" s="6"/>
      <c r="C1632" s="44"/>
      <c r="D1632" s="9"/>
      <c r="E1632" s="15"/>
      <c r="F1632" s="55"/>
      <c r="G1632" s="28"/>
      <c r="H1632" s="6"/>
      <c r="I1632" s="195"/>
      <c r="J1632" s="195"/>
      <c r="K1632" s="196"/>
    </row>
    <row r="1633" spans="2:11" s="168" customFormat="1" ht="24">
      <c r="B1633" s="6">
        <v>45323</v>
      </c>
      <c r="C1633" s="44" t="s">
        <v>711</v>
      </c>
      <c r="D1633" s="9" t="s">
        <v>960</v>
      </c>
      <c r="E1633" s="15" t="s">
        <v>878</v>
      </c>
      <c r="F1633" s="55">
        <v>2611</v>
      </c>
      <c r="G1633" s="28">
        <v>200600</v>
      </c>
      <c r="H1633" s="6">
        <v>45323</v>
      </c>
      <c r="I1633" s="195">
        <f>IF(G1633&gt;0,0,"")</f>
        <v>0</v>
      </c>
      <c r="J1633" s="195">
        <f>IF(I1633=0,G1633,"")</f>
        <v>200600</v>
      </c>
      <c r="K1633" s="196" t="str">
        <f>IF(J1633&gt;0,"ATRASADO","")</f>
        <v>ATRASADO</v>
      </c>
    </row>
    <row r="1634" spans="2:11" s="144" customFormat="1">
      <c r="B1634" s="6"/>
      <c r="C1634" s="44"/>
      <c r="D1634" s="9"/>
      <c r="E1634" s="15"/>
      <c r="F1634" s="55"/>
      <c r="G1634" s="28"/>
      <c r="H1634" s="6"/>
      <c r="I1634" s="195"/>
      <c r="J1634" s="195"/>
      <c r="K1634" s="196"/>
    </row>
    <row r="1635" spans="2:11" s="109" customFormat="1">
      <c r="B1635" s="6">
        <v>44208</v>
      </c>
      <c r="C1635" s="44" t="s">
        <v>735</v>
      </c>
      <c r="D1635" s="9" t="s">
        <v>750</v>
      </c>
      <c r="E1635" s="15" t="s">
        <v>752</v>
      </c>
      <c r="F1635" s="55">
        <v>2341</v>
      </c>
      <c r="G1635" s="195">
        <v>77400</v>
      </c>
      <c r="H1635" s="6">
        <v>44208</v>
      </c>
      <c r="I1635" s="195">
        <f t="shared" ref="I1635:I1644" si="198">IF(G1635&gt;0,0,"")</f>
        <v>0</v>
      </c>
      <c r="J1635" s="195">
        <f t="shared" ref="J1635:J1644" si="199">IF(I1635=0,G1635,"")</f>
        <v>77400</v>
      </c>
      <c r="K1635" s="196" t="str">
        <f>IF(J1635&gt;0,"ATRASADO","")</f>
        <v>ATRASADO</v>
      </c>
    </row>
    <row r="1636" spans="2:11" s="106" customFormat="1">
      <c r="B1636" s="6"/>
      <c r="C1636" s="44"/>
      <c r="D1636" s="9"/>
      <c r="E1636" s="15"/>
      <c r="F1636" s="55"/>
      <c r="G1636" s="28"/>
      <c r="H1636" s="6"/>
      <c r="I1636" s="195" t="str">
        <f t="shared" si="198"/>
        <v/>
      </c>
      <c r="J1636" s="195" t="str">
        <f t="shared" si="199"/>
        <v/>
      </c>
      <c r="K1636" s="196"/>
    </row>
    <row r="1637" spans="2:11">
      <c r="B1637" s="6">
        <v>44203</v>
      </c>
      <c r="C1637" s="13" t="s">
        <v>30</v>
      </c>
      <c r="D1637" s="9" t="s">
        <v>31</v>
      </c>
      <c r="E1637" s="15" t="s">
        <v>27</v>
      </c>
      <c r="F1637" s="55">
        <v>2254</v>
      </c>
      <c r="G1637" s="28">
        <v>130000</v>
      </c>
      <c r="H1637" s="6">
        <v>41455</v>
      </c>
      <c r="I1637" s="195">
        <f t="shared" si="198"/>
        <v>0</v>
      </c>
      <c r="J1637" s="195">
        <f t="shared" si="199"/>
        <v>130000</v>
      </c>
      <c r="K1637" s="196" t="str">
        <f>IF(J1637&gt;0,"ATRASADO","")</f>
        <v>ATRASADO</v>
      </c>
    </row>
    <row r="1638" spans="2:11" s="58" customFormat="1">
      <c r="B1638" s="6">
        <v>41486</v>
      </c>
      <c r="C1638" s="13" t="s">
        <v>32</v>
      </c>
      <c r="D1638" s="9" t="s">
        <v>31</v>
      </c>
      <c r="E1638" s="15" t="s">
        <v>27</v>
      </c>
      <c r="F1638" s="55">
        <v>2254</v>
      </c>
      <c r="G1638" s="28">
        <v>130000</v>
      </c>
      <c r="H1638" s="6">
        <v>41486</v>
      </c>
      <c r="I1638" s="195">
        <f t="shared" si="198"/>
        <v>0</v>
      </c>
      <c r="J1638" s="195">
        <f t="shared" si="199"/>
        <v>130000</v>
      </c>
      <c r="K1638" s="196" t="str">
        <f>IF(J1638&gt;0,"ATRASADO","")</f>
        <v>ATRASADO</v>
      </c>
    </row>
    <row r="1639" spans="2:11" s="58" customFormat="1">
      <c r="B1639" s="6">
        <v>41517</v>
      </c>
      <c r="C1639" s="13" t="s">
        <v>33</v>
      </c>
      <c r="D1639" s="9" t="s">
        <v>31</v>
      </c>
      <c r="E1639" s="15" t="s">
        <v>27</v>
      </c>
      <c r="F1639" s="55">
        <v>2254</v>
      </c>
      <c r="G1639" s="28">
        <v>130000</v>
      </c>
      <c r="H1639" s="6">
        <v>41517</v>
      </c>
      <c r="I1639" s="195">
        <f t="shared" si="198"/>
        <v>0</v>
      </c>
      <c r="J1639" s="195">
        <f t="shared" si="199"/>
        <v>130000</v>
      </c>
      <c r="K1639" s="196" t="str">
        <f>IF(J1639&gt;0,"ATRASADO","")</f>
        <v>ATRASADO</v>
      </c>
    </row>
    <row r="1640" spans="2:11" s="58" customFormat="1">
      <c r="B1640" s="6">
        <v>41547</v>
      </c>
      <c r="C1640" s="13" t="s">
        <v>45</v>
      </c>
      <c r="D1640" s="9" t="s">
        <v>31</v>
      </c>
      <c r="E1640" s="15" t="s">
        <v>27</v>
      </c>
      <c r="F1640" s="55">
        <v>2254</v>
      </c>
      <c r="G1640" s="28">
        <v>130000</v>
      </c>
      <c r="H1640" s="6">
        <v>41547</v>
      </c>
      <c r="I1640" s="195">
        <f t="shared" si="198"/>
        <v>0</v>
      </c>
      <c r="J1640" s="195">
        <f t="shared" si="199"/>
        <v>130000</v>
      </c>
      <c r="K1640" s="196" t="str">
        <f>IF(J1640&gt;0,"ATRASADO","")</f>
        <v>ATRASADO</v>
      </c>
    </row>
    <row r="1641" spans="2:11" s="77" customFormat="1">
      <c r="B1641" s="6"/>
      <c r="C1641" s="13"/>
      <c r="D1641" s="9"/>
      <c r="E1641" s="15"/>
      <c r="F1641" s="55"/>
      <c r="G1641" s="28"/>
      <c r="H1641" s="6"/>
      <c r="I1641" s="195" t="str">
        <f t="shared" si="198"/>
        <v/>
      </c>
      <c r="J1641" s="195" t="str">
        <f t="shared" si="199"/>
        <v/>
      </c>
      <c r="K1641" s="196"/>
    </row>
    <row r="1642" spans="2:11" s="58" customFormat="1">
      <c r="B1642" s="6">
        <v>42012</v>
      </c>
      <c r="C1642" s="13">
        <v>1500001395</v>
      </c>
      <c r="D1642" s="9" t="s">
        <v>34</v>
      </c>
      <c r="E1642" s="15" t="s">
        <v>20</v>
      </c>
      <c r="F1642" s="55">
        <v>2254</v>
      </c>
      <c r="G1642" s="28">
        <v>534600</v>
      </c>
      <c r="H1642" s="6">
        <v>42012</v>
      </c>
      <c r="I1642" s="195">
        <f t="shared" si="198"/>
        <v>0</v>
      </c>
      <c r="J1642" s="195">
        <f t="shared" si="199"/>
        <v>534600</v>
      </c>
      <c r="K1642" s="196" t="str">
        <f>IF(J1642&gt;0,"ATRASADO","")</f>
        <v>ATRASADO</v>
      </c>
    </row>
    <row r="1643" spans="2:11" s="69" customFormat="1">
      <c r="B1643" s="6">
        <v>42107</v>
      </c>
      <c r="C1643" s="13">
        <v>1500001399</v>
      </c>
      <c r="D1643" s="9" t="s">
        <v>34</v>
      </c>
      <c r="E1643" s="15" t="s">
        <v>20</v>
      </c>
      <c r="F1643" s="55">
        <v>2254</v>
      </c>
      <c r="G1643" s="28">
        <v>534600</v>
      </c>
      <c r="H1643" s="6">
        <v>42107</v>
      </c>
      <c r="I1643" s="195">
        <f t="shared" si="198"/>
        <v>0</v>
      </c>
      <c r="J1643" s="195">
        <f t="shared" si="199"/>
        <v>534600</v>
      </c>
      <c r="K1643" s="196" t="str">
        <f>IF(J1643&gt;0,"ATRASADO","")</f>
        <v>ATRASADO</v>
      </c>
    </row>
    <row r="1644" spans="2:11" s="69" customFormat="1">
      <c r="B1644" s="6">
        <v>42517</v>
      </c>
      <c r="C1644" s="13">
        <v>1500001417</v>
      </c>
      <c r="D1644" s="9" t="s">
        <v>34</v>
      </c>
      <c r="E1644" s="15" t="s">
        <v>20</v>
      </c>
      <c r="F1644" s="55">
        <v>2254</v>
      </c>
      <c r="G1644" s="28">
        <v>414030.5</v>
      </c>
      <c r="H1644" s="6">
        <v>42517</v>
      </c>
      <c r="I1644" s="195">
        <f t="shared" si="198"/>
        <v>0</v>
      </c>
      <c r="J1644" s="195">
        <f t="shared" si="199"/>
        <v>414030.5</v>
      </c>
      <c r="K1644" s="196" t="str">
        <f>IF(J1644&gt;0,"ATRASADO","")</f>
        <v>ATRASADO</v>
      </c>
    </row>
    <row r="1645" spans="2:11" s="172" customFormat="1">
      <c r="B1645" s="6"/>
      <c r="C1645" s="13"/>
      <c r="D1645" s="9"/>
      <c r="E1645" s="15"/>
      <c r="F1645" s="55"/>
      <c r="G1645" s="28"/>
      <c r="H1645" s="6"/>
      <c r="I1645" s="195"/>
      <c r="J1645" s="195"/>
      <c r="K1645" s="196"/>
    </row>
    <row r="1646" spans="2:11" s="188" customFormat="1">
      <c r="B1646" s="6" t="s">
        <v>1154</v>
      </c>
      <c r="C1646" s="13" t="s">
        <v>1801</v>
      </c>
      <c r="D1646" s="9" t="s">
        <v>899</v>
      </c>
      <c r="E1646" s="15" t="s">
        <v>102</v>
      </c>
      <c r="F1646" s="55">
        <v>2221</v>
      </c>
      <c r="G1646" s="28">
        <v>47200</v>
      </c>
      <c r="H1646" s="6" t="s">
        <v>1154</v>
      </c>
      <c r="I1646" s="195">
        <f t="shared" ref="I1646:I1677" si="200">IF(G1646&gt;0,0,"")</f>
        <v>0</v>
      </c>
      <c r="J1646" s="195">
        <f t="shared" ref="J1646:J1677" si="201">IF(I1646=0,G1646,"")</f>
        <v>47200</v>
      </c>
      <c r="K1646" s="196" t="str">
        <f t="shared" ref="K1646:K1653" si="202">IF(J1646&gt;0,"ATRASADO","")</f>
        <v>ATRASADO</v>
      </c>
    </row>
    <row r="1647" spans="2:11" s="188" customFormat="1">
      <c r="B1647" s="6">
        <v>45139</v>
      </c>
      <c r="C1647" s="13" t="s">
        <v>1802</v>
      </c>
      <c r="D1647" s="9" t="s">
        <v>899</v>
      </c>
      <c r="E1647" s="15" t="s">
        <v>102</v>
      </c>
      <c r="F1647" s="55">
        <v>2221</v>
      </c>
      <c r="G1647" s="28">
        <v>47200</v>
      </c>
      <c r="H1647" s="6">
        <v>45139</v>
      </c>
      <c r="I1647" s="195">
        <f t="shared" si="200"/>
        <v>0</v>
      </c>
      <c r="J1647" s="195">
        <f t="shared" si="201"/>
        <v>47200</v>
      </c>
      <c r="K1647" s="196" t="str">
        <f t="shared" si="202"/>
        <v>ATRASADO</v>
      </c>
    </row>
    <row r="1648" spans="2:11" s="188" customFormat="1">
      <c r="B1648" s="6">
        <v>45170</v>
      </c>
      <c r="C1648" s="13" t="s">
        <v>1803</v>
      </c>
      <c r="D1648" s="9" t="s">
        <v>899</v>
      </c>
      <c r="E1648" s="15" t="s">
        <v>102</v>
      </c>
      <c r="F1648" s="55">
        <v>2221</v>
      </c>
      <c r="G1648" s="28">
        <v>47200</v>
      </c>
      <c r="H1648" s="6">
        <v>45170</v>
      </c>
      <c r="I1648" s="195">
        <f t="shared" si="200"/>
        <v>0</v>
      </c>
      <c r="J1648" s="195">
        <f t="shared" si="201"/>
        <v>47200</v>
      </c>
      <c r="K1648" s="196" t="str">
        <f t="shared" si="202"/>
        <v>ATRASADO</v>
      </c>
    </row>
    <row r="1649" spans="2:11" s="188" customFormat="1">
      <c r="B1649" s="6">
        <v>45261</v>
      </c>
      <c r="C1649" s="13" t="s">
        <v>1804</v>
      </c>
      <c r="D1649" s="9" t="s">
        <v>899</v>
      </c>
      <c r="E1649" s="15" t="s">
        <v>102</v>
      </c>
      <c r="F1649" s="55">
        <v>2221</v>
      </c>
      <c r="G1649" s="28">
        <v>47200</v>
      </c>
      <c r="H1649" s="6">
        <v>45261</v>
      </c>
      <c r="I1649" s="195">
        <f t="shared" si="200"/>
        <v>0</v>
      </c>
      <c r="J1649" s="195">
        <f t="shared" si="201"/>
        <v>47200</v>
      </c>
      <c r="K1649" s="196" t="str">
        <f t="shared" si="202"/>
        <v>ATRASADO</v>
      </c>
    </row>
    <row r="1650" spans="2:11" s="188" customFormat="1">
      <c r="B1650" s="6">
        <v>45264</v>
      </c>
      <c r="C1650" s="13" t="s">
        <v>1805</v>
      </c>
      <c r="D1650" s="9" t="s">
        <v>899</v>
      </c>
      <c r="E1650" s="15" t="s">
        <v>102</v>
      </c>
      <c r="F1650" s="55">
        <v>2221</v>
      </c>
      <c r="G1650" s="28">
        <v>47200</v>
      </c>
      <c r="H1650" s="6">
        <v>45264</v>
      </c>
      <c r="I1650" s="195">
        <f t="shared" si="200"/>
        <v>0</v>
      </c>
      <c r="J1650" s="195">
        <f t="shared" si="201"/>
        <v>47200</v>
      </c>
      <c r="K1650" s="196" t="str">
        <f t="shared" si="202"/>
        <v>ATRASADO</v>
      </c>
    </row>
    <row r="1651" spans="2:11" s="172" customFormat="1">
      <c r="B1651" s="6">
        <v>45383</v>
      </c>
      <c r="C1651" s="13" t="s">
        <v>1320</v>
      </c>
      <c r="D1651" s="9" t="s">
        <v>899</v>
      </c>
      <c r="E1651" s="15" t="s">
        <v>102</v>
      </c>
      <c r="F1651" s="55">
        <v>2221</v>
      </c>
      <c r="G1651" s="28">
        <v>47200</v>
      </c>
      <c r="H1651" s="6">
        <v>45383</v>
      </c>
      <c r="I1651" s="195">
        <f t="shared" si="200"/>
        <v>0</v>
      </c>
      <c r="J1651" s="195">
        <f t="shared" si="201"/>
        <v>47200</v>
      </c>
      <c r="K1651" s="196" t="str">
        <f t="shared" si="202"/>
        <v>ATRASADO</v>
      </c>
    </row>
    <row r="1652" spans="2:11" s="172" customFormat="1">
      <c r="B1652" s="6">
        <v>45383</v>
      </c>
      <c r="C1652" s="13" t="s">
        <v>1219</v>
      </c>
      <c r="D1652" s="9" t="s">
        <v>899</v>
      </c>
      <c r="E1652" s="15" t="s">
        <v>102</v>
      </c>
      <c r="F1652" s="55">
        <v>2221</v>
      </c>
      <c r="G1652" s="28">
        <v>47200</v>
      </c>
      <c r="H1652" s="6">
        <v>45383</v>
      </c>
      <c r="I1652" s="195">
        <f t="shared" si="200"/>
        <v>0</v>
      </c>
      <c r="J1652" s="195">
        <f t="shared" si="201"/>
        <v>47200</v>
      </c>
      <c r="K1652" s="196" t="str">
        <f t="shared" si="202"/>
        <v>ATRASADO</v>
      </c>
    </row>
    <row r="1653" spans="2:11" s="172" customFormat="1">
      <c r="B1653" s="6">
        <v>45383</v>
      </c>
      <c r="C1653" s="13" t="s">
        <v>1321</v>
      </c>
      <c r="D1653" s="9" t="s">
        <v>899</v>
      </c>
      <c r="E1653" s="15" t="s">
        <v>102</v>
      </c>
      <c r="F1653" s="55">
        <v>2221</v>
      </c>
      <c r="G1653" s="28">
        <v>47200</v>
      </c>
      <c r="H1653" s="6">
        <v>45383</v>
      </c>
      <c r="I1653" s="195">
        <f t="shared" si="200"/>
        <v>0</v>
      </c>
      <c r="J1653" s="195">
        <f t="shared" si="201"/>
        <v>47200</v>
      </c>
      <c r="K1653" s="196" t="str">
        <f t="shared" si="202"/>
        <v>ATRASADO</v>
      </c>
    </row>
    <row r="1654" spans="2:11" s="77" customFormat="1">
      <c r="B1654" s="6"/>
      <c r="C1654" s="13"/>
      <c r="D1654" s="9"/>
      <c r="E1654" s="15"/>
      <c r="F1654" s="55"/>
      <c r="G1654" s="28"/>
      <c r="H1654" s="6"/>
      <c r="I1654" s="195" t="str">
        <f t="shared" si="200"/>
        <v/>
      </c>
      <c r="J1654" s="195" t="str">
        <f t="shared" si="201"/>
        <v/>
      </c>
      <c r="K1654" s="196"/>
    </row>
    <row r="1655" spans="2:11" ht="24">
      <c r="B1655" s="7">
        <v>42004</v>
      </c>
      <c r="C1655" s="44" t="s">
        <v>164</v>
      </c>
      <c r="D1655" s="9" t="s">
        <v>171</v>
      </c>
      <c r="E1655" s="15" t="s">
        <v>166</v>
      </c>
      <c r="F1655" s="55">
        <v>2111</v>
      </c>
      <c r="G1655" s="28">
        <v>1156738</v>
      </c>
      <c r="H1655" s="7">
        <v>42004</v>
      </c>
      <c r="I1655" s="195">
        <f t="shared" si="200"/>
        <v>0</v>
      </c>
      <c r="J1655" s="195">
        <f t="shared" si="201"/>
        <v>1156738</v>
      </c>
      <c r="K1655" s="196" t="str">
        <f t="shared" ref="K1655:K1686" si="203">IF(J1655&gt;0,"ATRASADO","")</f>
        <v>ATRASADO</v>
      </c>
    </row>
    <row r="1656" spans="2:11">
      <c r="B1656" s="7">
        <v>42369</v>
      </c>
      <c r="C1656" s="44" t="s">
        <v>164</v>
      </c>
      <c r="D1656" s="9" t="s">
        <v>171</v>
      </c>
      <c r="E1656" s="15" t="s">
        <v>172</v>
      </c>
      <c r="F1656" s="55">
        <v>2111</v>
      </c>
      <c r="G1656" s="28">
        <f>565925+1175</f>
        <v>567100</v>
      </c>
      <c r="H1656" s="7">
        <v>42369</v>
      </c>
      <c r="I1656" s="195">
        <f t="shared" si="200"/>
        <v>0</v>
      </c>
      <c r="J1656" s="195">
        <f t="shared" si="201"/>
        <v>567100</v>
      </c>
      <c r="K1656" s="196" t="str">
        <f t="shared" si="203"/>
        <v>ATRASADO</v>
      </c>
    </row>
    <row r="1657" spans="2:11">
      <c r="B1657" s="7">
        <v>42400</v>
      </c>
      <c r="C1657" s="44" t="s">
        <v>173</v>
      </c>
      <c r="D1657" s="9" t="s">
        <v>171</v>
      </c>
      <c r="E1657" s="15" t="s">
        <v>442</v>
      </c>
      <c r="F1657" s="55">
        <v>2111</v>
      </c>
      <c r="G1657" s="28">
        <v>606975</v>
      </c>
      <c r="H1657" s="7">
        <v>42400</v>
      </c>
      <c r="I1657" s="195">
        <f t="shared" si="200"/>
        <v>0</v>
      </c>
      <c r="J1657" s="195">
        <f t="shared" si="201"/>
        <v>606975</v>
      </c>
      <c r="K1657" s="196" t="str">
        <f t="shared" si="203"/>
        <v>ATRASADO</v>
      </c>
    </row>
    <row r="1658" spans="2:11">
      <c r="B1658" s="7">
        <v>42766</v>
      </c>
      <c r="C1658" s="44" t="s">
        <v>124</v>
      </c>
      <c r="D1658" s="9" t="s">
        <v>171</v>
      </c>
      <c r="E1658" s="15" t="s">
        <v>174</v>
      </c>
      <c r="F1658" s="55">
        <v>2111</v>
      </c>
      <c r="G1658" s="28">
        <v>49825</v>
      </c>
      <c r="H1658" s="7">
        <v>42766</v>
      </c>
      <c r="I1658" s="195">
        <f t="shared" si="200"/>
        <v>0</v>
      </c>
      <c r="J1658" s="195">
        <f t="shared" si="201"/>
        <v>49825</v>
      </c>
      <c r="K1658" s="196" t="str">
        <f t="shared" si="203"/>
        <v>ATRASADO</v>
      </c>
    </row>
    <row r="1659" spans="2:11">
      <c r="B1659" s="7">
        <v>42794</v>
      </c>
      <c r="C1659" s="44" t="s">
        <v>125</v>
      </c>
      <c r="D1659" s="9" t="s">
        <v>171</v>
      </c>
      <c r="E1659" s="15" t="s">
        <v>175</v>
      </c>
      <c r="F1659" s="55">
        <v>2111</v>
      </c>
      <c r="G1659" s="28">
        <v>49175</v>
      </c>
      <c r="H1659" s="7">
        <v>42794</v>
      </c>
      <c r="I1659" s="195">
        <f t="shared" si="200"/>
        <v>0</v>
      </c>
      <c r="J1659" s="195">
        <f t="shared" si="201"/>
        <v>49175</v>
      </c>
      <c r="K1659" s="196" t="str">
        <f t="shared" si="203"/>
        <v>ATRASADO</v>
      </c>
    </row>
    <row r="1660" spans="2:11" s="77" customFormat="1">
      <c r="B1660" s="7">
        <v>42825</v>
      </c>
      <c r="C1660" s="44" t="s">
        <v>126</v>
      </c>
      <c r="D1660" s="9" t="s">
        <v>171</v>
      </c>
      <c r="E1660" s="15" t="s">
        <v>176</v>
      </c>
      <c r="F1660" s="55">
        <v>2111</v>
      </c>
      <c r="G1660" s="28">
        <v>48900</v>
      </c>
      <c r="H1660" s="7">
        <v>42825</v>
      </c>
      <c r="I1660" s="195">
        <f t="shared" si="200"/>
        <v>0</v>
      </c>
      <c r="J1660" s="195">
        <f t="shared" si="201"/>
        <v>48900</v>
      </c>
      <c r="K1660" s="196" t="str">
        <f t="shared" si="203"/>
        <v>ATRASADO</v>
      </c>
    </row>
    <row r="1661" spans="2:11" s="77" customFormat="1">
      <c r="B1661" s="7">
        <v>42855</v>
      </c>
      <c r="C1661" s="44" t="s">
        <v>127</v>
      </c>
      <c r="D1661" s="9" t="s">
        <v>171</v>
      </c>
      <c r="E1661" s="15" t="s">
        <v>177</v>
      </c>
      <c r="F1661" s="55">
        <v>2111</v>
      </c>
      <c r="G1661" s="28">
        <v>48600</v>
      </c>
      <c r="H1661" s="7">
        <v>42855</v>
      </c>
      <c r="I1661" s="195">
        <f t="shared" si="200"/>
        <v>0</v>
      </c>
      <c r="J1661" s="195">
        <f t="shared" si="201"/>
        <v>48600</v>
      </c>
      <c r="K1661" s="196" t="str">
        <f t="shared" si="203"/>
        <v>ATRASADO</v>
      </c>
    </row>
    <row r="1662" spans="2:11">
      <c r="B1662" s="7">
        <v>42886</v>
      </c>
      <c r="C1662" s="44" t="s">
        <v>128</v>
      </c>
      <c r="D1662" s="9" t="s">
        <v>171</v>
      </c>
      <c r="E1662" s="15" t="s">
        <v>178</v>
      </c>
      <c r="F1662" s="55">
        <v>2111</v>
      </c>
      <c r="G1662" s="28">
        <v>49075</v>
      </c>
      <c r="H1662" s="7">
        <v>42886</v>
      </c>
      <c r="I1662" s="195">
        <f t="shared" si="200"/>
        <v>0</v>
      </c>
      <c r="J1662" s="195">
        <f t="shared" si="201"/>
        <v>49075</v>
      </c>
      <c r="K1662" s="196" t="str">
        <f t="shared" si="203"/>
        <v>ATRASADO</v>
      </c>
    </row>
    <row r="1663" spans="2:11">
      <c r="B1663" s="7">
        <v>42916</v>
      </c>
      <c r="C1663" s="44" t="s">
        <v>108</v>
      </c>
      <c r="D1663" s="9" t="s">
        <v>171</v>
      </c>
      <c r="E1663" s="15" t="s">
        <v>179</v>
      </c>
      <c r="F1663" s="55">
        <v>2111</v>
      </c>
      <c r="G1663" s="28">
        <v>49050</v>
      </c>
      <c r="H1663" s="7">
        <v>42916</v>
      </c>
      <c r="I1663" s="195">
        <f t="shared" si="200"/>
        <v>0</v>
      </c>
      <c r="J1663" s="195">
        <f t="shared" si="201"/>
        <v>49050</v>
      </c>
      <c r="K1663" s="196" t="str">
        <f t="shared" si="203"/>
        <v>ATRASADO</v>
      </c>
    </row>
    <row r="1664" spans="2:11" s="75" customFormat="1">
      <c r="B1664" s="7">
        <v>42947</v>
      </c>
      <c r="C1664" s="44" t="s">
        <v>111</v>
      </c>
      <c r="D1664" s="9" t="s">
        <v>171</v>
      </c>
      <c r="E1664" s="15" t="s">
        <v>180</v>
      </c>
      <c r="F1664" s="55">
        <v>2111</v>
      </c>
      <c r="G1664" s="28">
        <v>48950</v>
      </c>
      <c r="H1664" s="7">
        <v>42947</v>
      </c>
      <c r="I1664" s="195">
        <f t="shared" si="200"/>
        <v>0</v>
      </c>
      <c r="J1664" s="195">
        <f t="shared" si="201"/>
        <v>48950</v>
      </c>
      <c r="K1664" s="196" t="str">
        <f t="shared" si="203"/>
        <v>ATRASADO</v>
      </c>
    </row>
    <row r="1665" spans="2:11" s="75" customFormat="1">
      <c r="B1665" s="7">
        <v>42978</v>
      </c>
      <c r="C1665" s="44" t="s">
        <v>112</v>
      </c>
      <c r="D1665" s="9" t="s">
        <v>171</v>
      </c>
      <c r="E1665" s="15" t="s">
        <v>181</v>
      </c>
      <c r="F1665" s="55">
        <v>2111</v>
      </c>
      <c r="G1665" s="28">
        <v>48825</v>
      </c>
      <c r="H1665" s="7">
        <v>42978</v>
      </c>
      <c r="I1665" s="195">
        <f t="shared" si="200"/>
        <v>0</v>
      </c>
      <c r="J1665" s="195">
        <f t="shared" si="201"/>
        <v>48825</v>
      </c>
      <c r="K1665" s="196" t="str">
        <f t="shared" si="203"/>
        <v>ATRASADO</v>
      </c>
    </row>
    <row r="1666" spans="2:11">
      <c r="B1666" s="7">
        <v>43008</v>
      </c>
      <c r="C1666" s="44" t="s">
        <v>445</v>
      </c>
      <c r="D1666" s="9" t="s">
        <v>171</v>
      </c>
      <c r="E1666" s="15" t="s">
        <v>446</v>
      </c>
      <c r="F1666" s="55">
        <v>2111</v>
      </c>
      <c r="G1666" s="28">
        <v>48550</v>
      </c>
      <c r="H1666" s="7">
        <v>43008</v>
      </c>
      <c r="I1666" s="195">
        <f t="shared" si="200"/>
        <v>0</v>
      </c>
      <c r="J1666" s="195">
        <f t="shared" si="201"/>
        <v>48550</v>
      </c>
      <c r="K1666" s="196" t="str">
        <f t="shared" si="203"/>
        <v>ATRASADO</v>
      </c>
    </row>
    <row r="1667" spans="2:11" s="65" customFormat="1">
      <c r="B1667" s="7">
        <v>43039</v>
      </c>
      <c r="C1667" s="44" t="s">
        <v>449</v>
      </c>
      <c r="D1667" s="9" t="s">
        <v>171</v>
      </c>
      <c r="E1667" s="15" t="s">
        <v>450</v>
      </c>
      <c r="F1667" s="55">
        <v>2111</v>
      </c>
      <c r="G1667" s="28">
        <v>48350</v>
      </c>
      <c r="H1667" s="7">
        <v>43039</v>
      </c>
      <c r="I1667" s="195">
        <f t="shared" si="200"/>
        <v>0</v>
      </c>
      <c r="J1667" s="195">
        <f t="shared" si="201"/>
        <v>48350</v>
      </c>
      <c r="K1667" s="196" t="str">
        <f t="shared" si="203"/>
        <v>ATRASADO</v>
      </c>
    </row>
    <row r="1668" spans="2:11" s="75" customFormat="1">
      <c r="B1668" s="7">
        <v>43069</v>
      </c>
      <c r="C1668" s="44" t="s">
        <v>452</v>
      </c>
      <c r="D1668" s="9" t="s">
        <v>171</v>
      </c>
      <c r="E1668" s="15" t="s">
        <v>454</v>
      </c>
      <c r="F1668" s="55">
        <v>2111</v>
      </c>
      <c r="G1668" s="28">
        <v>48350</v>
      </c>
      <c r="H1668" s="7">
        <v>43069</v>
      </c>
      <c r="I1668" s="195">
        <f t="shared" si="200"/>
        <v>0</v>
      </c>
      <c r="J1668" s="195">
        <f t="shared" si="201"/>
        <v>48350</v>
      </c>
      <c r="K1668" s="196" t="str">
        <f t="shared" si="203"/>
        <v>ATRASADO</v>
      </c>
    </row>
    <row r="1669" spans="2:11" s="75" customFormat="1">
      <c r="B1669" s="7">
        <v>43100</v>
      </c>
      <c r="C1669" s="44" t="s">
        <v>453</v>
      </c>
      <c r="D1669" s="9" t="s">
        <v>171</v>
      </c>
      <c r="E1669" s="15" t="s">
        <v>455</v>
      </c>
      <c r="F1669" s="55">
        <v>2111</v>
      </c>
      <c r="G1669" s="28">
        <v>48150</v>
      </c>
      <c r="H1669" s="7">
        <v>43100</v>
      </c>
      <c r="I1669" s="195">
        <f t="shared" si="200"/>
        <v>0</v>
      </c>
      <c r="J1669" s="195">
        <f t="shared" si="201"/>
        <v>48150</v>
      </c>
      <c r="K1669" s="196" t="str">
        <f t="shared" si="203"/>
        <v>ATRASADO</v>
      </c>
    </row>
    <row r="1670" spans="2:11" s="74" customFormat="1">
      <c r="B1670" s="7">
        <v>43131</v>
      </c>
      <c r="C1670" s="44" t="s">
        <v>537</v>
      </c>
      <c r="D1670" s="9" t="s">
        <v>171</v>
      </c>
      <c r="E1670" s="15" t="s">
        <v>538</v>
      </c>
      <c r="F1670" s="55">
        <v>2111</v>
      </c>
      <c r="G1670" s="28">
        <v>50600</v>
      </c>
      <c r="H1670" s="7">
        <v>43131</v>
      </c>
      <c r="I1670" s="195">
        <f t="shared" si="200"/>
        <v>0</v>
      </c>
      <c r="J1670" s="195">
        <f t="shared" si="201"/>
        <v>50600</v>
      </c>
      <c r="K1670" s="196" t="str">
        <f t="shared" si="203"/>
        <v>ATRASADO</v>
      </c>
    </row>
    <row r="1671" spans="2:11" s="77" customFormat="1">
      <c r="B1671" s="7">
        <v>43159</v>
      </c>
      <c r="C1671" s="44" t="s">
        <v>539</v>
      </c>
      <c r="D1671" s="9" t="s">
        <v>171</v>
      </c>
      <c r="E1671" s="15" t="s">
        <v>543</v>
      </c>
      <c r="F1671" s="55">
        <v>2111</v>
      </c>
      <c r="G1671" s="28">
        <v>50700</v>
      </c>
      <c r="H1671" s="7">
        <v>43159</v>
      </c>
      <c r="I1671" s="195">
        <f t="shared" si="200"/>
        <v>0</v>
      </c>
      <c r="J1671" s="195">
        <f t="shared" si="201"/>
        <v>50700</v>
      </c>
      <c r="K1671" s="196" t="str">
        <f t="shared" si="203"/>
        <v>ATRASADO</v>
      </c>
    </row>
    <row r="1672" spans="2:11" s="74" customFormat="1">
      <c r="B1672" s="7">
        <v>43190</v>
      </c>
      <c r="C1672" s="44" t="s">
        <v>541</v>
      </c>
      <c r="D1672" s="9" t="s">
        <v>171</v>
      </c>
      <c r="E1672" s="15" t="s">
        <v>544</v>
      </c>
      <c r="F1672" s="55">
        <v>2111</v>
      </c>
      <c r="G1672" s="28">
        <v>52625</v>
      </c>
      <c r="H1672" s="7">
        <v>43190</v>
      </c>
      <c r="I1672" s="195">
        <f t="shared" si="200"/>
        <v>0</v>
      </c>
      <c r="J1672" s="195">
        <f t="shared" si="201"/>
        <v>52625</v>
      </c>
      <c r="K1672" s="196" t="str">
        <f t="shared" si="203"/>
        <v>ATRASADO</v>
      </c>
    </row>
    <row r="1673" spans="2:11" s="70" customFormat="1">
      <c r="B1673" s="7">
        <v>43220</v>
      </c>
      <c r="C1673" s="44" t="s">
        <v>542</v>
      </c>
      <c r="D1673" s="9" t="s">
        <v>171</v>
      </c>
      <c r="E1673" s="15" t="s">
        <v>545</v>
      </c>
      <c r="F1673" s="55">
        <v>2111</v>
      </c>
      <c r="G1673" s="28">
        <v>52975</v>
      </c>
      <c r="H1673" s="7">
        <v>43220</v>
      </c>
      <c r="I1673" s="195">
        <f t="shared" si="200"/>
        <v>0</v>
      </c>
      <c r="J1673" s="195">
        <f t="shared" si="201"/>
        <v>52975</v>
      </c>
      <c r="K1673" s="196" t="str">
        <f t="shared" si="203"/>
        <v>ATRASADO</v>
      </c>
    </row>
    <row r="1674" spans="2:11" s="77" customFormat="1">
      <c r="B1674" s="7">
        <v>43251</v>
      </c>
      <c r="C1674" s="44" t="s">
        <v>548</v>
      </c>
      <c r="D1674" s="9" t="s">
        <v>171</v>
      </c>
      <c r="E1674" s="15" t="s">
        <v>549</v>
      </c>
      <c r="F1674" s="55">
        <v>2111</v>
      </c>
      <c r="G1674" s="28">
        <v>52900</v>
      </c>
      <c r="H1674" s="7">
        <v>43251</v>
      </c>
      <c r="I1674" s="195">
        <f t="shared" si="200"/>
        <v>0</v>
      </c>
      <c r="J1674" s="195">
        <f t="shared" si="201"/>
        <v>52900</v>
      </c>
      <c r="K1674" s="196" t="str">
        <f t="shared" si="203"/>
        <v>ATRASADO</v>
      </c>
    </row>
    <row r="1675" spans="2:11" s="58" customFormat="1">
      <c r="B1675" s="7">
        <v>43281</v>
      </c>
      <c r="C1675" s="44" t="s">
        <v>554</v>
      </c>
      <c r="D1675" s="9" t="s">
        <v>171</v>
      </c>
      <c r="E1675" s="15" t="s">
        <v>555</v>
      </c>
      <c r="F1675" s="55">
        <v>2111</v>
      </c>
      <c r="G1675" s="28">
        <v>53775</v>
      </c>
      <c r="H1675" s="7">
        <v>43281</v>
      </c>
      <c r="I1675" s="195">
        <f t="shared" si="200"/>
        <v>0</v>
      </c>
      <c r="J1675" s="195">
        <f t="shared" si="201"/>
        <v>53775</v>
      </c>
      <c r="K1675" s="196" t="str">
        <f t="shared" si="203"/>
        <v>ATRASADO</v>
      </c>
    </row>
    <row r="1676" spans="2:11" s="62" customFormat="1">
      <c r="B1676" s="7">
        <v>43311</v>
      </c>
      <c r="C1676" s="44" t="s">
        <v>560</v>
      </c>
      <c r="D1676" s="9" t="s">
        <v>171</v>
      </c>
      <c r="E1676" s="15" t="s">
        <v>561</v>
      </c>
      <c r="F1676" s="55">
        <v>2111</v>
      </c>
      <c r="G1676" s="28">
        <v>53700</v>
      </c>
      <c r="H1676" s="7">
        <v>43311</v>
      </c>
      <c r="I1676" s="195">
        <f t="shared" si="200"/>
        <v>0</v>
      </c>
      <c r="J1676" s="195">
        <f t="shared" si="201"/>
        <v>53700</v>
      </c>
      <c r="K1676" s="196" t="str">
        <f t="shared" si="203"/>
        <v>ATRASADO</v>
      </c>
    </row>
    <row r="1677" spans="2:11" s="74" customFormat="1">
      <c r="B1677" s="7">
        <v>43343</v>
      </c>
      <c r="C1677" s="44" t="s">
        <v>574</v>
      </c>
      <c r="D1677" s="9" t="s">
        <v>171</v>
      </c>
      <c r="E1677" s="15" t="s">
        <v>575</v>
      </c>
      <c r="F1677" s="55">
        <v>2111</v>
      </c>
      <c r="G1677" s="28">
        <v>53650</v>
      </c>
      <c r="H1677" s="7">
        <v>43343</v>
      </c>
      <c r="I1677" s="195">
        <f t="shared" si="200"/>
        <v>0</v>
      </c>
      <c r="J1677" s="195">
        <f t="shared" si="201"/>
        <v>53650</v>
      </c>
      <c r="K1677" s="196" t="str">
        <f t="shared" si="203"/>
        <v>ATRASADO</v>
      </c>
    </row>
    <row r="1678" spans="2:11" s="74" customFormat="1">
      <c r="B1678" s="7">
        <v>43373</v>
      </c>
      <c r="C1678" s="44" t="s">
        <v>580</v>
      </c>
      <c r="D1678" s="9" t="s">
        <v>171</v>
      </c>
      <c r="E1678" s="15" t="s">
        <v>581</v>
      </c>
      <c r="F1678" s="55">
        <v>2111</v>
      </c>
      <c r="G1678" s="28">
        <v>54525</v>
      </c>
      <c r="H1678" s="7">
        <v>43373</v>
      </c>
      <c r="I1678" s="195">
        <f t="shared" ref="I1678:I1705" si="204">IF(G1678&gt;0,0,"")</f>
        <v>0</v>
      </c>
      <c r="J1678" s="195">
        <f t="shared" ref="J1678:J1709" si="205">IF(I1678=0,G1678,"")</f>
        <v>54525</v>
      </c>
      <c r="K1678" s="196" t="str">
        <f t="shared" si="203"/>
        <v>ATRASADO</v>
      </c>
    </row>
    <row r="1679" spans="2:11">
      <c r="B1679" s="7">
        <v>43404</v>
      </c>
      <c r="C1679" s="44" t="s">
        <v>588</v>
      </c>
      <c r="D1679" s="9" t="s">
        <v>171</v>
      </c>
      <c r="E1679" s="15" t="s">
        <v>589</v>
      </c>
      <c r="F1679" s="55">
        <v>2111</v>
      </c>
      <c r="G1679" s="28">
        <v>54275</v>
      </c>
      <c r="H1679" s="7">
        <v>43404</v>
      </c>
      <c r="I1679" s="195">
        <f t="shared" si="204"/>
        <v>0</v>
      </c>
      <c r="J1679" s="195">
        <f t="shared" si="205"/>
        <v>54275</v>
      </c>
      <c r="K1679" s="196" t="str">
        <f t="shared" si="203"/>
        <v>ATRASADO</v>
      </c>
    </row>
    <row r="1680" spans="2:11">
      <c r="B1680" s="7">
        <v>43434</v>
      </c>
      <c r="C1680" s="44" t="s">
        <v>591</v>
      </c>
      <c r="D1680" s="9" t="s">
        <v>171</v>
      </c>
      <c r="E1680" s="15" t="s">
        <v>592</v>
      </c>
      <c r="F1680" s="55">
        <v>2111</v>
      </c>
      <c r="G1680" s="28">
        <v>54275</v>
      </c>
      <c r="H1680" s="7">
        <v>43404</v>
      </c>
      <c r="I1680" s="195">
        <f t="shared" si="204"/>
        <v>0</v>
      </c>
      <c r="J1680" s="195">
        <f t="shared" si="205"/>
        <v>54275</v>
      </c>
      <c r="K1680" s="196" t="str">
        <f t="shared" si="203"/>
        <v>ATRASADO</v>
      </c>
    </row>
    <row r="1681" spans="2:11">
      <c r="B1681" s="7">
        <v>43465</v>
      </c>
      <c r="C1681" s="44" t="s">
        <v>600</v>
      </c>
      <c r="D1681" s="9" t="s">
        <v>171</v>
      </c>
      <c r="E1681" s="15" t="s">
        <v>601</v>
      </c>
      <c r="F1681" s="55">
        <v>2111</v>
      </c>
      <c r="G1681" s="28">
        <v>54350</v>
      </c>
      <c r="H1681" s="7">
        <v>43465</v>
      </c>
      <c r="I1681" s="195">
        <f t="shared" si="204"/>
        <v>0</v>
      </c>
      <c r="J1681" s="195">
        <f t="shared" si="205"/>
        <v>54350</v>
      </c>
      <c r="K1681" s="196" t="str">
        <f t="shared" si="203"/>
        <v>ATRASADO</v>
      </c>
    </row>
    <row r="1682" spans="2:11">
      <c r="B1682" s="7">
        <v>43496</v>
      </c>
      <c r="C1682" s="44" t="s">
        <v>603</v>
      </c>
      <c r="D1682" s="9" t="s">
        <v>171</v>
      </c>
      <c r="E1682" s="15" t="s">
        <v>604</v>
      </c>
      <c r="F1682" s="55">
        <v>2111</v>
      </c>
      <c r="G1682" s="28">
        <v>54275</v>
      </c>
      <c r="H1682" s="7">
        <v>43496</v>
      </c>
      <c r="I1682" s="195">
        <f t="shared" si="204"/>
        <v>0</v>
      </c>
      <c r="J1682" s="195">
        <f t="shared" si="205"/>
        <v>54275</v>
      </c>
      <c r="K1682" s="196" t="str">
        <f t="shared" si="203"/>
        <v>ATRASADO</v>
      </c>
    </row>
    <row r="1683" spans="2:11">
      <c r="B1683" s="7">
        <v>43521</v>
      </c>
      <c r="C1683" s="44" t="s">
        <v>610</v>
      </c>
      <c r="D1683" s="9" t="s">
        <v>171</v>
      </c>
      <c r="E1683" s="15" t="s">
        <v>611</v>
      </c>
      <c r="F1683" s="55">
        <v>2111</v>
      </c>
      <c r="G1683" s="28">
        <v>54225</v>
      </c>
      <c r="H1683" s="7">
        <v>43521</v>
      </c>
      <c r="I1683" s="195">
        <f t="shared" si="204"/>
        <v>0</v>
      </c>
      <c r="J1683" s="195">
        <f t="shared" si="205"/>
        <v>54225</v>
      </c>
      <c r="K1683" s="196" t="str">
        <f t="shared" si="203"/>
        <v>ATRASADO</v>
      </c>
    </row>
    <row r="1684" spans="2:11">
      <c r="B1684" s="7">
        <v>43549</v>
      </c>
      <c r="C1684" s="44" t="s">
        <v>616</v>
      </c>
      <c r="D1684" s="9" t="s">
        <v>171</v>
      </c>
      <c r="E1684" s="15" t="s">
        <v>617</v>
      </c>
      <c r="F1684" s="55">
        <v>2111</v>
      </c>
      <c r="G1684" s="28">
        <v>54050</v>
      </c>
      <c r="H1684" s="7">
        <v>43549</v>
      </c>
      <c r="I1684" s="195">
        <f t="shared" si="204"/>
        <v>0</v>
      </c>
      <c r="J1684" s="195">
        <f t="shared" si="205"/>
        <v>54050</v>
      </c>
      <c r="K1684" s="196" t="str">
        <f t="shared" si="203"/>
        <v>ATRASADO</v>
      </c>
    </row>
    <row r="1685" spans="2:11">
      <c r="B1685" s="7">
        <v>43580</v>
      </c>
      <c r="C1685" s="44" t="s">
        <v>623</v>
      </c>
      <c r="D1685" s="9" t="s">
        <v>171</v>
      </c>
      <c r="E1685" s="15" t="s">
        <v>624</v>
      </c>
      <c r="F1685" s="55">
        <v>2111</v>
      </c>
      <c r="G1685" s="28">
        <v>54450</v>
      </c>
      <c r="H1685" s="7">
        <v>43580</v>
      </c>
      <c r="I1685" s="195">
        <f t="shared" si="204"/>
        <v>0</v>
      </c>
      <c r="J1685" s="195">
        <f t="shared" si="205"/>
        <v>54450</v>
      </c>
      <c r="K1685" s="196" t="str">
        <f t="shared" si="203"/>
        <v>ATRASADO</v>
      </c>
    </row>
    <row r="1686" spans="2:11" s="78" customFormat="1">
      <c r="B1686" s="7">
        <v>43610</v>
      </c>
      <c r="C1686" s="44" t="s">
        <v>631</v>
      </c>
      <c r="D1686" s="9" t="s">
        <v>171</v>
      </c>
      <c r="E1686" s="15" t="s">
        <v>632</v>
      </c>
      <c r="F1686" s="55">
        <v>2111</v>
      </c>
      <c r="G1686" s="28">
        <v>54325</v>
      </c>
      <c r="H1686" s="7">
        <v>43610</v>
      </c>
      <c r="I1686" s="195">
        <f t="shared" si="204"/>
        <v>0</v>
      </c>
      <c r="J1686" s="195">
        <f t="shared" si="205"/>
        <v>54325</v>
      </c>
      <c r="K1686" s="196" t="str">
        <f t="shared" si="203"/>
        <v>ATRASADO</v>
      </c>
    </row>
    <row r="1687" spans="2:11" s="78" customFormat="1">
      <c r="B1687" s="7">
        <v>43641</v>
      </c>
      <c r="C1687" s="44" t="s">
        <v>641</v>
      </c>
      <c r="D1687" s="9" t="s">
        <v>171</v>
      </c>
      <c r="E1687" s="15" t="s">
        <v>642</v>
      </c>
      <c r="F1687" s="55">
        <v>2111</v>
      </c>
      <c r="G1687" s="28">
        <v>54250</v>
      </c>
      <c r="H1687" s="7">
        <v>43641</v>
      </c>
      <c r="I1687" s="195">
        <f t="shared" si="204"/>
        <v>0</v>
      </c>
      <c r="J1687" s="195">
        <f t="shared" si="205"/>
        <v>54250</v>
      </c>
      <c r="K1687" s="196" t="str">
        <f t="shared" ref="K1687:K1718" si="206">IF(J1687&gt;0,"ATRASADO","")</f>
        <v>ATRASADO</v>
      </c>
    </row>
    <row r="1688" spans="2:11" s="79" customFormat="1">
      <c r="B1688" s="7">
        <v>43677</v>
      </c>
      <c r="C1688" s="44" t="s">
        <v>649</v>
      </c>
      <c r="D1688" s="9" t="s">
        <v>171</v>
      </c>
      <c r="E1688" s="15" t="s">
        <v>653</v>
      </c>
      <c r="F1688" s="55">
        <v>2111</v>
      </c>
      <c r="G1688" s="28">
        <v>54700</v>
      </c>
      <c r="H1688" s="7">
        <v>43671</v>
      </c>
      <c r="I1688" s="195">
        <f t="shared" si="204"/>
        <v>0</v>
      </c>
      <c r="J1688" s="195">
        <f t="shared" si="205"/>
        <v>54700</v>
      </c>
      <c r="K1688" s="196" t="str">
        <f t="shared" si="206"/>
        <v>ATRASADO</v>
      </c>
    </row>
    <row r="1689" spans="2:11" s="80" customFormat="1">
      <c r="B1689" s="7">
        <v>43702</v>
      </c>
      <c r="C1689" s="44" t="s">
        <v>652</v>
      </c>
      <c r="D1689" s="9" t="s">
        <v>171</v>
      </c>
      <c r="E1689" s="15" t="s">
        <v>654</v>
      </c>
      <c r="F1689" s="55">
        <v>2111</v>
      </c>
      <c r="G1689" s="28">
        <v>55250</v>
      </c>
      <c r="H1689" s="7">
        <v>43708</v>
      </c>
      <c r="I1689" s="195">
        <f t="shared" si="204"/>
        <v>0</v>
      </c>
      <c r="J1689" s="195">
        <f t="shared" si="205"/>
        <v>55250</v>
      </c>
      <c r="K1689" s="196" t="str">
        <f t="shared" si="206"/>
        <v>ATRASADO</v>
      </c>
    </row>
    <row r="1690" spans="2:11" s="81" customFormat="1">
      <c r="B1690" s="7">
        <v>43733</v>
      </c>
      <c r="C1690" s="44" t="s">
        <v>658</v>
      </c>
      <c r="D1690" s="9" t="s">
        <v>171</v>
      </c>
      <c r="E1690" s="15" t="s">
        <v>659</v>
      </c>
      <c r="F1690" s="55">
        <v>2111</v>
      </c>
      <c r="G1690" s="28">
        <v>55525</v>
      </c>
      <c r="H1690" s="7">
        <v>43708</v>
      </c>
      <c r="I1690" s="195">
        <f t="shared" si="204"/>
        <v>0</v>
      </c>
      <c r="J1690" s="195">
        <f t="shared" si="205"/>
        <v>55525</v>
      </c>
      <c r="K1690" s="196" t="str">
        <f t="shared" si="206"/>
        <v>ATRASADO</v>
      </c>
    </row>
    <row r="1691" spans="2:11" s="81" customFormat="1">
      <c r="B1691" s="7">
        <v>43763</v>
      </c>
      <c r="C1691" s="44" t="s">
        <v>663</v>
      </c>
      <c r="D1691" s="9" t="s">
        <v>171</v>
      </c>
      <c r="E1691" s="15" t="s">
        <v>670</v>
      </c>
      <c r="F1691" s="55">
        <v>2111</v>
      </c>
      <c r="G1691" s="28">
        <v>50625</v>
      </c>
      <c r="H1691" s="7">
        <v>43763</v>
      </c>
      <c r="I1691" s="195">
        <f t="shared" si="204"/>
        <v>0</v>
      </c>
      <c r="J1691" s="195">
        <f t="shared" si="205"/>
        <v>50625</v>
      </c>
      <c r="K1691" s="196" t="str">
        <f t="shared" si="206"/>
        <v>ATRASADO</v>
      </c>
    </row>
    <row r="1692" spans="2:11" s="81" customFormat="1">
      <c r="B1692" s="7">
        <v>43794</v>
      </c>
      <c r="C1692" s="44" t="s">
        <v>669</v>
      </c>
      <c r="D1692" s="9" t="s">
        <v>171</v>
      </c>
      <c r="E1692" s="15" t="s">
        <v>671</v>
      </c>
      <c r="F1692" s="55">
        <v>2111</v>
      </c>
      <c r="G1692" s="28">
        <v>52625</v>
      </c>
      <c r="H1692" s="7">
        <v>43794</v>
      </c>
      <c r="I1692" s="195">
        <f t="shared" si="204"/>
        <v>0</v>
      </c>
      <c r="J1692" s="195">
        <f t="shared" si="205"/>
        <v>52625</v>
      </c>
      <c r="K1692" s="196" t="str">
        <f t="shared" si="206"/>
        <v>ATRASADO</v>
      </c>
    </row>
    <row r="1693" spans="2:11" s="81" customFormat="1">
      <c r="B1693" s="7">
        <v>43824</v>
      </c>
      <c r="C1693" s="44" t="s">
        <v>673</v>
      </c>
      <c r="D1693" s="9" t="s">
        <v>171</v>
      </c>
      <c r="E1693" s="15" t="s">
        <v>674</v>
      </c>
      <c r="F1693" s="55">
        <v>2111</v>
      </c>
      <c r="G1693" s="28">
        <v>54150</v>
      </c>
      <c r="H1693" s="7">
        <v>43824</v>
      </c>
      <c r="I1693" s="195">
        <f t="shared" si="204"/>
        <v>0</v>
      </c>
      <c r="J1693" s="195">
        <f t="shared" si="205"/>
        <v>54150</v>
      </c>
      <c r="K1693" s="196" t="str">
        <f t="shared" si="206"/>
        <v>ATRASADO</v>
      </c>
    </row>
    <row r="1694" spans="2:11" s="83" customFormat="1">
      <c r="B1694" s="7">
        <v>43855</v>
      </c>
      <c r="C1694" s="44" t="s">
        <v>683</v>
      </c>
      <c r="D1694" s="9" t="s">
        <v>171</v>
      </c>
      <c r="E1694" s="15" t="s">
        <v>684</v>
      </c>
      <c r="F1694" s="55">
        <v>2111</v>
      </c>
      <c r="G1694" s="28">
        <v>54675</v>
      </c>
      <c r="H1694" s="7">
        <v>43855</v>
      </c>
      <c r="I1694" s="195">
        <f t="shared" si="204"/>
        <v>0</v>
      </c>
      <c r="J1694" s="195">
        <f t="shared" si="205"/>
        <v>54675</v>
      </c>
      <c r="K1694" s="196" t="str">
        <f t="shared" si="206"/>
        <v>ATRASADO</v>
      </c>
    </row>
    <row r="1695" spans="2:11" s="83" customFormat="1">
      <c r="B1695" s="7">
        <v>43886</v>
      </c>
      <c r="C1695" s="44" t="s">
        <v>687</v>
      </c>
      <c r="D1695" s="9" t="s">
        <v>171</v>
      </c>
      <c r="E1695" s="15" t="s">
        <v>688</v>
      </c>
      <c r="F1695" s="55">
        <v>2111</v>
      </c>
      <c r="G1695" s="28">
        <v>54275</v>
      </c>
      <c r="H1695" s="7">
        <v>43886</v>
      </c>
      <c r="I1695" s="195">
        <f t="shared" si="204"/>
        <v>0</v>
      </c>
      <c r="J1695" s="195">
        <f t="shared" si="205"/>
        <v>54275</v>
      </c>
      <c r="K1695" s="196" t="str">
        <f t="shared" si="206"/>
        <v>ATRASADO</v>
      </c>
    </row>
    <row r="1696" spans="2:11" s="83" customFormat="1">
      <c r="B1696" s="7" t="s">
        <v>690</v>
      </c>
      <c r="C1696" s="44" t="s">
        <v>689</v>
      </c>
      <c r="D1696" s="9" t="s">
        <v>171</v>
      </c>
      <c r="E1696" s="15" t="s">
        <v>691</v>
      </c>
      <c r="F1696" s="55">
        <v>2111</v>
      </c>
      <c r="G1696" s="28">
        <v>54075</v>
      </c>
      <c r="H1696" s="7" t="s">
        <v>690</v>
      </c>
      <c r="I1696" s="195">
        <f t="shared" si="204"/>
        <v>0</v>
      </c>
      <c r="J1696" s="195">
        <f t="shared" si="205"/>
        <v>54075</v>
      </c>
      <c r="K1696" s="196" t="str">
        <f t="shared" si="206"/>
        <v>ATRASADO</v>
      </c>
    </row>
    <row r="1697" spans="2:11" s="83" customFormat="1">
      <c r="B1697" s="7" t="s">
        <v>692</v>
      </c>
      <c r="C1697" s="44" t="s">
        <v>693</v>
      </c>
      <c r="D1697" s="9" t="s">
        <v>171</v>
      </c>
      <c r="E1697" s="15" t="s">
        <v>694</v>
      </c>
      <c r="F1697" s="55">
        <v>2111</v>
      </c>
      <c r="G1697" s="28">
        <v>54725</v>
      </c>
      <c r="H1697" s="7" t="s">
        <v>692</v>
      </c>
      <c r="I1697" s="195">
        <f t="shared" si="204"/>
        <v>0</v>
      </c>
      <c r="J1697" s="195">
        <f t="shared" si="205"/>
        <v>54725</v>
      </c>
      <c r="K1697" s="196" t="str">
        <f t="shared" si="206"/>
        <v>ATRASADO</v>
      </c>
    </row>
    <row r="1698" spans="2:11" s="83" customFormat="1">
      <c r="B1698" s="7">
        <v>43976</v>
      </c>
      <c r="C1698" s="44" t="s">
        <v>695</v>
      </c>
      <c r="D1698" s="9" t="s">
        <v>171</v>
      </c>
      <c r="E1698" s="15" t="s">
        <v>696</v>
      </c>
      <c r="F1698" s="55">
        <v>2111</v>
      </c>
      <c r="G1698" s="28">
        <v>54825</v>
      </c>
      <c r="H1698" s="7">
        <v>43976</v>
      </c>
      <c r="I1698" s="195">
        <f t="shared" si="204"/>
        <v>0</v>
      </c>
      <c r="J1698" s="195">
        <f t="shared" si="205"/>
        <v>54825</v>
      </c>
      <c r="K1698" s="196" t="str">
        <f t="shared" si="206"/>
        <v>ATRASADO</v>
      </c>
    </row>
    <row r="1699" spans="2:11" s="83" customFormat="1">
      <c r="B1699" s="7">
        <v>44007</v>
      </c>
      <c r="C1699" s="44" t="s">
        <v>697</v>
      </c>
      <c r="D1699" s="9" t="s">
        <v>171</v>
      </c>
      <c r="E1699" s="15" t="s">
        <v>698</v>
      </c>
      <c r="F1699" s="55">
        <v>2111</v>
      </c>
      <c r="G1699" s="28">
        <f>54950-1125</f>
        <v>53825</v>
      </c>
      <c r="H1699" s="7">
        <v>44007</v>
      </c>
      <c r="I1699" s="195">
        <f t="shared" si="204"/>
        <v>0</v>
      </c>
      <c r="J1699" s="195">
        <f t="shared" si="205"/>
        <v>53825</v>
      </c>
      <c r="K1699" s="196" t="str">
        <f t="shared" si="206"/>
        <v>ATRASADO</v>
      </c>
    </row>
    <row r="1700" spans="2:11" s="85" customFormat="1">
      <c r="B1700" s="7">
        <v>44037</v>
      </c>
      <c r="C1700" s="44" t="s">
        <v>699</v>
      </c>
      <c r="D1700" s="9" t="s">
        <v>171</v>
      </c>
      <c r="E1700" s="15" t="s">
        <v>702</v>
      </c>
      <c r="F1700" s="55">
        <v>2111</v>
      </c>
      <c r="G1700" s="28">
        <v>43975</v>
      </c>
      <c r="H1700" s="7">
        <v>44037</v>
      </c>
      <c r="I1700" s="195">
        <f t="shared" si="204"/>
        <v>0</v>
      </c>
      <c r="J1700" s="195">
        <f t="shared" si="205"/>
        <v>43975</v>
      </c>
      <c r="K1700" s="196" t="str">
        <f t="shared" si="206"/>
        <v>ATRASADO</v>
      </c>
    </row>
    <row r="1701" spans="2:11" s="119" customFormat="1">
      <c r="B1701" s="7">
        <v>44773</v>
      </c>
      <c r="C1701" s="44" t="s">
        <v>772</v>
      </c>
      <c r="D1701" s="9" t="s">
        <v>171</v>
      </c>
      <c r="E1701" s="15" t="s">
        <v>773</v>
      </c>
      <c r="F1701" s="55">
        <v>2111</v>
      </c>
      <c r="G1701" s="28">
        <v>61925</v>
      </c>
      <c r="H1701" s="7">
        <v>44783</v>
      </c>
      <c r="I1701" s="195">
        <f t="shared" si="204"/>
        <v>0</v>
      </c>
      <c r="J1701" s="195">
        <f t="shared" si="205"/>
        <v>61925</v>
      </c>
      <c r="K1701" s="196" t="str">
        <f t="shared" si="206"/>
        <v>ATRASADO</v>
      </c>
    </row>
    <row r="1702" spans="2:11" s="185" customFormat="1">
      <c r="B1702" s="7" t="s">
        <v>1556</v>
      </c>
      <c r="C1702" s="44" t="s">
        <v>1557</v>
      </c>
      <c r="D1702" s="9" t="s">
        <v>171</v>
      </c>
      <c r="E1702" s="15" t="s">
        <v>1562</v>
      </c>
      <c r="F1702" s="55">
        <v>2111</v>
      </c>
      <c r="G1702" s="195">
        <v>3225</v>
      </c>
      <c r="H1702" s="7">
        <v>45514</v>
      </c>
      <c r="I1702" s="195">
        <f t="shared" si="204"/>
        <v>0</v>
      </c>
      <c r="J1702" s="195">
        <v>3225</v>
      </c>
      <c r="K1702" s="196" t="str">
        <f t="shared" si="206"/>
        <v>ATRASADO</v>
      </c>
    </row>
    <row r="1703" spans="2:11" s="188" customFormat="1">
      <c r="B1703" s="7" t="s">
        <v>1720</v>
      </c>
      <c r="C1703" s="205" t="s">
        <v>1721</v>
      </c>
      <c r="D1703" s="9" t="s">
        <v>171</v>
      </c>
      <c r="E1703" s="15" t="s">
        <v>1727</v>
      </c>
      <c r="F1703" s="55">
        <v>2111</v>
      </c>
      <c r="G1703" s="28">
        <v>22400</v>
      </c>
      <c r="H1703" s="7">
        <v>45545</v>
      </c>
      <c r="I1703" s="195">
        <f t="shared" si="204"/>
        <v>0</v>
      </c>
      <c r="J1703" s="195">
        <f>IF(I1703=0,G1703,"")</f>
        <v>22400</v>
      </c>
      <c r="K1703" s="196" t="str">
        <f t="shared" si="206"/>
        <v>ATRASADO</v>
      </c>
    </row>
    <row r="1704" spans="2:11" s="188" customFormat="1">
      <c r="B1704" s="7" t="s">
        <v>1647</v>
      </c>
      <c r="C1704" s="205" t="s">
        <v>1718</v>
      </c>
      <c r="D1704" s="9" t="s">
        <v>171</v>
      </c>
      <c r="E1704" s="15" t="s">
        <v>1728</v>
      </c>
      <c r="F1704" s="55">
        <v>2111</v>
      </c>
      <c r="G1704" s="28">
        <v>25425</v>
      </c>
      <c r="H1704" s="7">
        <v>45575</v>
      </c>
      <c r="I1704" s="195">
        <f t="shared" si="204"/>
        <v>0</v>
      </c>
      <c r="J1704" s="195">
        <f>IF(I1704=0,G1704,"")</f>
        <v>25425</v>
      </c>
      <c r="K1704" s="196" t="s">
        <v>746</v>
      </c>
    </row>
    <row r="1705" spans="2:11">
      <c r="B1705" s="7">
        <v>41137</v>
      </c>
      <c r="C1705" s="44" t="s">
        <v>412</v>
      </c>
      <c r="D1705" s="9" t="s">
        <v>171</v>
      </c>
      <c r="E1705" s="15" t="s">
        <v>413</v>
      </c>
      <c r="F1705" s="55">
        <v>2111</v>
      </c>
      <c r="G1705" s="28">
        <v>2347907.36</v>
      </c>
      <c r="H1705" s="7">
        <v>41137</v>
      </c>
      <c r="I1705" s="195">
        <f t="shared" si="204"/>
        <v>0</v>
      </c>
      <c r="J1705" s="195">
        <f>IF(I1705=0,G1705,"")</f>
        <v>2347907.36</v>
      </c>
      <c r="K1705" s="196" t="str">
        <f>IF(J1705&gt;0,"ATRASADO","")</f>
        <v>ATRASADO</v>
      </c>
    </row>
    <row r="1706" spans="2:11" s="110" customFormat="1">
      <c r="B1706" s="6"/>
      <c r="C1706" s="44"/>
      <c r="D1706" s="9"/>
      <c r="E1706" s="15"/>
      <c r="F1706" s="55"/>
      <c r="G1706" s="28"/>
      <c r="H1706" s="6"/>
      <c r="I1706" s="195"/>
      <c r="J1706" s="195"/>
      <c r="K1706" s="196"/>
    </row>
    <row r="1707" spans="2:11" s="108" customFormat="1">
      <c r="B1707" s="6" t="s">
        <v>748</v>
      </c>
      <c r="C1707" s="44" t="s">
        <v>749</v>
      </c>
      <c r="D1707" s="178" t="s">
        <v>715</v>
      </c>
      <c r="E1707" s="15" t="s">
        <v>102</v>
      </c>
      <c r="F1707" s="55">
        <v>2221</v>
      </c>
      <c r="G1707" s="28">
        <v>17700</v>
      </c>
      <c r="H1707" s="6" t="s">
        <v>748</v>
      </c>
      <c r="I1707" s="195">
        <f>IF(G1707&gt;0,0,"")</f>
        <v>0</v>
      </c>
      <c r="J1707" s="195">
        <f>IF(I1707=0,G1707,"")</f>
        <v>17700</v>
      </c>
      <c r="K1707" s="196" t="str">
        <f>IF(J1707&gt;0,"ATRASADO","")</f>
        <v>ATRASADO</v>
      </c>
    </row>
    <row r="1708" spans="2:11" s="105" customFormat="1">
      <c r="B1708" s="6"/>
      <c r="C1708" s="44"/>
      <c r="D1708" s="9"/>
      <c r="E1708" s="15"/>
      <c r="F1708" s="55"/>
      <c r="G1708" s="28"/>
      <c r="H1708" s="6"/>
      <c r="I1708" s="195" t="str">
        <f>IF(G1708&gt;0,0,"")</f>
        <v/>
      </c>
      <c r="J1708" s="195" t="str">
        <f>IF(I1708=0,G1708,"")</f>
        <v/>
      </c>
      <c r="K1708" s="196"/>
    </row>
    <row r="1709" spans="2:11" s="143" customFormat="1">
      <c r="B1709" s="6" t="s">
        <v>993</v>
      </c>
      <c r="C1709" s="44" t="s">
        <v>901</v>
      </c>
      <c r="D1709" s="9" t="s">
        <v>779</v>
      </c>
      <c r="E1709" s="15" t="s">
        <v>648</v>
      </c>
      <c r="F1709" s="55">
        <v>2286</v>
      </c>
      <c r="G1709" s="28">
        <v>225900.38</v>
      </c>
      <c r="H1709" s="6" t="s">
        <v>993</v>
      </c>
      <c r="I1709" s="195">
        <f>IF(G1709&gt;0,0,"")</f>
        <v>0</v>
      </c>
      <c r="J1709" s="195">
        <f>IF(I1709=0,G1709,"")</f>
        <v>225900.38</v>
      </c>
      <c r="K1709" s="196" t="str">
        <f>IF(J1709&gt;0,"ATRASADO","")</f>
        <v>ATRASADO</v>
      </c>
    </row>
    <row r="1710" spans="2:11" s="165" customFormat="1">
      <c r="B1710" s="6">
        <v>45301</v>
      </c>
      <c r="C1710" s="44" t="s">
        <v>1032</v>
      </c>
      <c r="D1710" s="9" t="s">
        <v>779</v>
      </c>
      <c r="E1710" s="15" t="s">
        <v>648</v>
      </c>
      <c r="F1710" s="55">
        <v>2286</v>
      </c>
      <c r="G1710" s="28">
        <v>65997.399999999994</v>
      </c>
      <c r="H1710" s="6">
        <v>45301</v>
      </c>
      <c r="I1710" s="195">
        <f>IF(G1710&gt;0,0,"")</f>
        <v>0</v>
      </c>
      <c r="J1710" s="195">
        <f>IF(I1710=0,G1710,"")</f>
        <v>65997.399999999994</v>
      </c>
      <c r="K1710" s="196" t="str">
        <f>IF(J1710&gt;0,"ATRASADO","")</f>
        <v>ATRASADO</v>
      </c>
    </row>
    <row r="1711" spans="2:11" s="132" customFormat="1">
      <c r="B1711" s="6"/>
      <c r="C1711" s="44"/>
      <c r="D1711" s="9"/>
      <c r="E1711" s="15"/>
      <c r="F1711" s="55"/>
      <c r="G1711" s="28"/>
      <c r="H1711" s="6"/>
      <c r="I1711" s="195"/>
      <c r="J1711" s="195"/>
      <c r="K1711" s="196"/>
    </row>
    <row r="1712" spans="2:11">
      <c r="B1712" s="6">
        <v>41374</v>
      </c>
      <c r="C1712" s="8">
        <v>1500000002</v>
      </c>
      <c r="D1712" s="9" t="s">
        <v>15</v>
      </c>
      <c r="E1712" s="15" t="s">
        <v>16</v>
      </c>
      <c r="F1712" s="55">
        <v>2311</v>
      </c>
      <c r="G1712" s="28">
        <v>251207.79</v>
      </c>
      <c r="H1712" s="6">
        <v>41374</v>
      </c>
      <c r="I1712" s="195">
        <f>IF(G1712&gt;0,0,"")</f>
        <v>0</v>
      </c>
      <c r="J1712" s="195">
        <f>IF(I1712=0,G1712,"")</f>
        <v>251207.79</v>
      </c>
      <c r="K1712" s="196" t="str">
        <f>IF(J1712&gt;0,"ATRASADO","")</f>
        <v>ATRASADO</v>
      </c>
    </row>
    <row r="1713" spans="2:11" s="107" customFormat="1">
      <c r="B1713" s="6"/>
      <c r="C1713" s="13"/>
      <c r="D1713" s="9"/>
      <c r="E1713" s="15"/>
      <c r="F1713" s="55"/>
      <c r="G1713" s="28"/>
      <c r="H1713" s="6"/>
      <c r="I1713" s="195"/>
      <c r="J1713" s="195"/>
      <c r="K1713" s="196"/>
    </row>
    <row r="1714" spans="2:11" s="69" customFormat="1">
      <c r="B1714" s="6">
        <v>41676</v>
      </c>
      <c r="C1714" s="8">
        <v>1500000001</v>
      </c>
      <c r="D1714" s="9" t="s">
        <v>17</v>
      </c>
      <c r="E1714" s="15" t="s">
        <v>8</v>
      </c>
      <c r="F1714" s="55">
        <v>2311</v>
      </c>
      <c r="G1714" s="28">
        <v>1291584</v>
      </c>
      <c r="H1714" s="6">
        <v>41676</v>
      </c>
      <c r="I1714" s="195">
        <f>IF(G1714&gt;0,0,"")</f>
        <v>0</v>
      </c>
      <c r="J1714" s="195">
        <f>IF(I1714=0,G1714,"")</f>
        <v>1291584</v>
      </c>
      <c r="K1714" s="196" t="str">
        <f>IF(J1714&gt;0,"ATRASADO","")</f>
        <v>ATRASADO</v>
      </c>
    </row>
    <row r="1715" spans="2:11" s="161" customFormat="1">
      <c r="B1715" s="6"/>
      <c r="C1715" s="8"/>
      <c r="D1715" s="9"/>
      <c r="E1715" s="15"/>
      <c r="F1715" s="55"/>
      <c r="G1715" s="28"/>
      <c r="H1715" s="6"/>
      <c r="I1715" s="195"/>
      <c r="J1715" s="195"/>
      <c r="K1715" s="196"/>
    </row>
    <row r="1716" spans="2:11" s="161" customFormat="1">
      <c r="B1716" s="6">
        <v>45261</v>
      </c>
      <c r="C1716" s="8" t="s">
        <v>759</v>
      </c>
      <c r="D1716" s="9" t="s">
        <v>1016</v>
      </c>
      <c r="E1716" s="15" t="s">
        <v>1068</v>
      </c>
      <c r="F1716" s="55">
        <v>2311</v>
      </c>
      <c r="G1716" s="28">
        <v>1119632</v>
      </c>
      <c r="H1716" s="6">
        <v>45261</v>
      </c>
      <c r="I1716" s="195">
        <f t="shared" ref="I1716:I1721" si="207">IF(G1716&gt;0,0,"")</f>
        <v>0</v>
      </c>
      <c r="J1716" s="195">
        <f t="shared" ref="J1716:J1721" si="208">IF(I1716=0,G1716,"")</f>
        <v>1119632</v>
      </c>
      <c r="K1716" s="196" t="str">
        <f>IF(J1716&gt;0,"ATRASADO","")</f>
        <v>ATRASADO</v>
      </c>
    </row>
    <row r="1717" spans="2:11" s="104" customFormat="1">
      <c r="B1717" s="6"/>
      <c r="C1717" s="8"/>
      <c r="D1717" s="9"/>
      <c r="E1717" s="15"/>
      <c r="F1717" s="55"/>
      <c r="G1717" s="28"/>
      <c r="H1717" s="6"/>
      <c r="I1717" s="195" t="str">
        <f t="shared" si="207"/>
        <v/>
      </c>
      <c r="J1717" s="195" t="str">
        <f t="shared" si="208"/>
        <v/>
      </c>
      <c r="K1717" s="196"/>
    </row>
    <row r="1718" spans="2:11" s="75" customFormat="1">
      <c r="B1718" s="25">
        <v>41390</v>
      </c>
      <c r="C1718" s="24">
        <v>1502065894</v>
      </c>
      <c r="D1718" s="9" t="s">
        <v>182</v>
      </c>
      <c r="E1718" s="15" t="s">
        <v>183</v>
      </c>
      <c r="F1718" s="55">
        <v>2253</v>
      </c>
      <c r="G1718" s="28">
        <v>9797.69</v>
      </c>
      <c r="H1718" s="26">
        <v>41390</v>
      </c>
      <c r="I1718" s="195">
        <f t="shared" si="207"/>
        <v>0</v>
      </c>
      <c r="J1718" s="195">
        <f t="shared" si="208"/>
        <v>9797.69</v>
      </c>
      <c r="K1718" s="196" t="str">
        <f>IF(J1718&gt;0,"ATRASADO","")</f>
        <v>ATRASADO</v>
      </c>
    </row>
    <row r="1719" spans="2:11" s="75" customFormat="1">
      <c r="B1719" s="25">
        <v>41390</v>
      </c>
      <c r="C1719" s="24">
        <v>1502065895</v>
      </c>
      <c r="D1719" s="9" t="s">
        <v>182</v>
      </c>
      <c r="E1719" s="15" t="s">
        <v>183</v>
      </c>
      <c r="F1719" s="55">
        <v>2253</v>
      </c>
      <c r="G1719" s="28">
        <v>10089</v>
      </c>
      <c r="H1719" s="26">
        <v>41390</v>
      </c>
      <c r="I1719" s="195">
        <f t="shared" si="207"/>
        <v>0</v>
      </c>
      <c r="J1719" s="195">
        <f t="shared" si="208"/>
        <v>10089</v>
      </c>
      <c r="K1719" s="196" t="str">
        <f>IF(J1719&gt;0,"ATRASADO","")</f>
        <v>ATRASADO</v>
      </c>
    </row>
    <row r="1720" spans="2:11">
      <c r="B1720" s="25">
        <v>41390</v>
      </c>
      <c r="C1720" s="24">
        <v>1502065896</v>
      </c>
      <c r="D1720" s="9" t="s">
        <v>182</v>
      </c>
      <c r="E1720" s="15" t="s">
        <v>183</v>
      </c>
      <c r="F1720" s="55">
        <v>2253</v>
      </c>
      <c r="G1720" s="28">
        <v>10325</v>
      </c>
      <c r="H1720" s="26">
        <v>41390</v>
      </c>
      <c r="I1720" s="195">
        <f t="shared" si="207"/>
        <v>0</v>
      </c>
      <c r="J1720" s="195">
        <f t="shared" si="208"/>
        <v>10325</v>
      </c>
      <c r="K1720" s="196" t="str">
        <f>IF(J1720&gt;0,"ATRASADO","")</f>
        <v>ATRASADO</v>
      </c>
    </row>
    <row r="1721" spans="2:11">
      <c r="B1721" s="25">
        <v>41390</v>
      </c>
      <c r="C1721" s="24">
        <v>1502065897</v>
      </c>
      <c r="D1721" s="9" t="s">
        <v>182</v>
      </c>
      <c r="E1721" s="15" t="s">
        <v>183</v>
      </c>
      <c r="F1721" s="55">
        <v>2253</v>
      </c>
      <c r="G1721" s="28">
        <v>9571</v>
      </c>
      <c r="H1721" s="26">
        <v>41390</v>
      </c>
      <c r="I1721" s="195">
        <f t="shared" si="207"/>
        <v>0</v>
      </c>
      <c r="J1721" s="195">
        <f t="shared" si="208"/>
        <v>9571</v>
      </c>
      <c r="K1721" s="196" t="str">
        <f>IF(J1721&gt;0,"ATRASADO","")</f>
        <v>ATRASADO</v>
      </c>
    </row>
    <row r="1722" spans="2:11" s="161" customFormat="1">
      <c r="B1722" s="25"/>
      <c r="C1722" s="24"/>
      <c r="D1722" s="9"/>
      <c r="E1722" s="15"/>
      <c r="F1722" s="55"/>
      <c r="G1722" s="28"/>
      <c r="H1722" s="26"/>
      <c r="I1722" s="195"/>
      <c r="J1722" s="195"/>
      <c r="K1722" s="196"/>
    </row>
    <row r="1723" spans="2:11" s="161" customFormat="1">
      <c r="B1723" s="25">
        <v>45261</v>
      </c>
      <c r="C1723" s="24" t="s">
        <v>1069</v>
      </c>
      <c r="D1723" s="9" t="s">
        <v>1021</v>
      </c>
      <c r="E1723" s="15" t="s">
        <v>1070</v>
      </c>
      <c r="F1723" s="55">
        <v>2322</v>
      </c>
      <c r="G1723" s="28">
        <v>121068</v>
      </c>
      <c r="H1723" s="25">
        <v>45261</v>
      </c>
      <c r="I1723" s="195">
        <f>IF(G1723&gt;0,0,"")</f>
        <v>0</v>
      </c>
      <c r="J1723" s="195">
        <f>IF(I1723=0,G1723,"")</f>
        <v>121068</v>
      </c>
      <c r="K1723" s="196" t="str">
        <f>IF(J1723&gt;0,"ATRASADO","")</f>
        <v>ATRASADO</v>
      </c>
    </row>
    <row r="1724" spans="2:11" s="135" customFormat="1">
      <c r="B1724" s="25"/>
      <c r="C1724" s="24"/>
      <c r="D1724" s="9"/>
      <c r="E1724" s="15"/>
      <c r="F1724" s="55"/>
      <c r="G1724" s="28"/>
      <c r="H1724" s="26"/>
      <c r="I1724" s="195"/>
      <c r="J1724" s="195"/>
      <c r="K1724" s="196"/>
    </row>
    <row r="1725" spans="2:11" s="135" customFormat="1">
      <c r="B1725" s="25">
        <v>42541</v>
      </c>
      <c r="C1725" s="24" t="s">
        <v>807</v>
      </c>
      <c r="D1725" s="9" t="s">
        <v>808</v>
      </c>
      <c r="E1725" s="18" t="s">
        <v>120</v>
      </c>
      <c r="F1725" s="55">
        <v>2355</v>
      </c>
      <c r="G1725" s="28">
        <v>726880</v>
      </c>
      <c r="H1725" s="136">
        <v>42541</v>
      </c>
      <c r="I1725" s="195">
        <f>IF(G1725&gt;0,0,"")</f>
        <v>0</v>
      </c>
      <c r="J1725" s="195">
        <f>IF(I1725=0,G1725,"")</f>
        <v>726880</v>
      </c>
      <c r="K1725" s="196" t="str">
        <f>IF(J1725&gt;0,"ATRASADO","")</f>
        <v>ATRASADO</v>
      </c>
    </row>
    <row r="1726" spans="2:11" s="179" customFormat="1">
      <c r="B1726" s="25"/>
      <c r="C1726" s="24"/>
      <c r="D1726" s="9"/>
      <c r="E1726" s="18"/>
      <c r="F1726" s="55"/>
      <c r="G1726" s="28"/>
      <c r="H1726" s="136"/>
      <c r="I1726" s="195"/>
      <c r="J1726" s="195"/>
      <c r="K1726" s="196"/>
    </row>
    <row r="1727" spans="2:11" s="179" customFormat="1">
      <c r="B1727" s="25">
        <v>45474</v>
      </c>
      <c r="C1727" s="24" t="s">
        <v>1547</v>
      </c>
      <c r="D1727" s="9" t="s">
        <v>1468</v>
      </c>
      <c r="E1727" s="15" t="s">
        <v>102</v>
      </c>
      <c r="F1727" s="55">
        <v>2221</v>
      </c>
      <c r="G1727" s="28">
        <v>35400</v>
      </c>
      <c r="H1727" s="25">
        <v>45474</v>
      </c>
      <c r="I1727" s="195">
        <f t="shared" ref="I1727:I1733" si="209">IF(G1727&gt;0,0,"")</f>
        <v>0</v>
      </c>
      <c r="J1727" s="195">
        <f t="shared" ref="J1727:J1733" si="210">IF(I1727=0,G1727,"")</f>
        <v>35400</v>
      </c>
      <c r="K1727" s="196" t="str">
        <f>IF(J1727&gt;0,"ATRASADO","")</f>
        <v>ATRASADO</v>
      </c>
    </row>
    <row r="1728" spans="2:11" s="179" customFormat="1">
      <c r="B1728" s="25">
        <v>45474</v>
      </c>
      <c r="C1728" s="24" t="s">
        <v>1548</v>
      </c>
      <c r="D1728" s="9" t="s">
        <v>1468</v>
      </c>
      <c r="E1728" s="15" t="s">
        <v>102</v>
      </c>
      <c r="F1728" s="55">
        <v>2221</v>
      </c>
      <c r="G1728" s="28">
        <v>35400</v>
      </c>
      <c r="H1728" s="25">
        <v>45474</v>
      </c>
      <c r="I1728" s="195">
        <f t="shared" si="209"/>
        <v>0</v>
      </c>
      <c r="J1728" s="195">
        <f t="shared" si="210"/>
        <v>35400</v>
      </c>
      <c r="K1728" s="196" t="str">
        <f>IF(J1728&gt;0,"ATRASADO","")</f>
        <v>ATRASADO</v>
      </c>
    </row>
    <row r="1729" spans="2:11" s="179" customFormat="1">
      <c r="B1729" s="25">
        <v>45474</v>
      </c>
      <c r="C1729" s="24" t="s">
        <v>1080</v>
      </c>
      <c r="D1729" s="9" t="s">
        <v>1468</v>
      </c>
      <c r="E1729" s="15" t="s">
        <v>102</v>
      </c>
      <c r="F1729" s="55">
        <v>2221</v>
      </c>
      <c r="G1729" s="28">
        <v>35400</v>
      </c>
      <c r="H1729" s="25">
        <v>45474</v>
      </c>
      <c r="I1729" s="195">
        <f t="shared" si="209"/>
        <v>0</v>
      </c>
      <c r="J1729" s="195">
        <f t="shared" si="210"/>
        <v>35400</v>
      </c>
      <c r="K1729" s="196" t="str">
        <f>IF(J1729&gt;0,"ATRASADO","")</f>
        <v>ATRASADO</v>
      </c>
    </row>
    <row r="1730" spans="2:11" s="179" customFormat="1">
      <c r="B1730" s="25">
        <v>45474</v>
      </c>
      <c r="C1730" s="24" t="s">
        <v>1549</v>
      </c>
      <c r="D1730" s="9" t="s">
        <v>1468</v>
      </c>
      <c r="E1730" s="15" t="s">
        <v>102</v>
      </c>
      <c r="F1730" s="55">
        <v>2221</v>
      </c>
      <c r="G1730" s="28">
        <v>35400</v>
      </c>
      <c r="H1730" s="25">
        <v>45474</v>
      </c>
      <c r="I1730" s="195">
        <f t="shared" si="209"/>
        <v>0</v>
      </c>
      <c r="J1730" s="195">
        <f t="shared" si="210"/>
        <v>35400</v>
      </c>
      <c r="K1730" s="196" t="str">
        <f>IF(J1730&gt;0,"ATRASADO","")</f>
        <v>ATRASADO</v>
      </c>
    </row>
    <row r="1731" spans="2:11" s="186" customFormat="1">
      <c r="B1731" s="25">
        <v>45536</v>
      </c>
      <c r="C1731" s="24" t="s">
        <v>1713</v>
      </c>
      <c r="D1731" s="9" t="s">
        <v>1468</v>
      </c>
      <c r="E1731" s="15" t="s">
        <v>102</v>
      </c>
      <c r="F1731" s="55">
        <v>2221</v>
      </c>
      <c r="G1731" s="28">
        <v>35400</v>
      </c>
      <c r="H1731" s="25">
        <v>45536</v>
      </c>
      <c r="I1731" s="195">
        <f t="shared" si="209"/>
        <v>0</v>
      </c>
      <c r="J1731" s="195">
        <f t="shared" si="210"/>
        <v>35400</v>
      </c>
      <c r="K1731" s="196" t="s">
        <v>746</v>
      </c>
    </row>
    <row r="1732" spans="2:11" s="186" customFormat="1">
      <c r="B1732" s="25">
        <v>45536</v>
      </c>
      <c r="C1732" s="24" t="s">
        <v>1714</v>
      </c>
      <c r="D1732" s="9" t="s">
        <v>1468</v>
      </c>
      <c r="E1732" s="15" t="s">
        <v>102</v>
      </c>
      <c r="F1732" s="55">
        <v>2221</v>
      </c>
      <c r="G1732" s="28">
        <v>35400</v>
      </c>
      <c r="H1732" s="25">
        <v>45536</v>
      </c>
      <c r="I1732" s="195">
        <f t="shared" si="209"/>
        <v>0</v>
      </c>
      <c r="J1732" s="195">
        <f t="shared" si="210"/>
        <v>35400</v>
      </c>
      <c r="K1732" s="196" t="s">
        <v>746</v>
      </c>
    </row>
    <row r="1733" spans="2:11" s="186" customFormat="1">
      <c r="B1733" s="25">
        <v>45544</v>
      </c>
      <c r="C1733" s="24" t="s">
        <v>1715</v>
      </c>
      <c r="D1733" s="9" t="s">
        <v>1468</v>
      </c>
      <c r="E1733" s="15" t="s">
        <v>102</v>
      </c>
      <c r="F1733" s="55">
        <v>2221</v>
      </c>
      <c r="G1733" s="28">
        <v>35400</v>
      </c>
      <c r="H1733" s="25">
        <v>45544</v>
      </c>
      <c r="I1733" s="195">
        <f t="shared" si="209"/>
        <v>0</v>
      </c>
      <c r="J1733" s="195">
        <f t="shared" si="210"/>
        <v>35400</v>
      </c>
      <c r="K1733" s="196" t="s">
        <v>746</v>
      </c>
    </row>
    <row r="1734" spans="2:11" s="168" customFormat="1">
      <c r="B1734" s="25"/>
      <c r="C1734" s="24"/>
      <c r="D1734" s="9"/>
      <c r="E1734" s="15"/>
      <c r="F1734" s="55"/>
      <c r="G1734" s="28"/>
      <c r="H1734" s="162"/>
      <c r="I1734" s="195"/>
      <c r="J1734" s="195"/>
      <c r="K1734" s="196"/>
    </row>
    <row r="1735" spans="2:11" s="168" customFormat="1">
      <c r="B1735" s="25" t="s">
        <v>1186</v>
      </c>
      <c r="C1735" s="24" t="s">
        <v>1187</v>
      </c>
      <c r="D1735" s="9" t="s">
        <v>1136</v>
      </c>
      <c r="E1735" s="15" t="s">
        <v>1068</v>
      </c>
      <c r="F1735" s="55">
        <v>2311</v>
      </c>
      <c r="G1735" s="28">
        <v>3498026.4</v>
      </c>
      <c r="H1735" s="162" t="s">
        <v>1168</v>
      </c>
      <c r="I1735" s="195">
        <f>IF(G1735&gt;0,0,"")</f>
        <v>0</v>
      </c>
      <c r="J1735" s="195">
        <f>IF(I1735=0,G1735,"")</f>
        <v>3498026.4</v>
      </c>
      <c r="K1735" s="196" t="str">
        <f>IF(J1735&gt;0,"ATRASADO","")</f>
        <v>ATRASADO</v>
      </c>
    </row>
    <row r="1736" spans="2:11" s="168" customFormat="1">
      <c r="B1736" s="25" t="s">
        <v>1186</v>
      </c>
      <c r="C1736" s="24" t="s">
        <v>1188</v>
      </c>
      <c r="D1736" s="9" t="s">
        <v>1136</v>
      </c>
      <c r="E1736" s="15" t="s">
        <v>1068</v>
      </c>
      <c r="F1736" s="55">
        <v>2311</v>
      </c>
      <c r="G1736" s="28">
        <v>999146.42</v>
      </c>
      <c r="H1736" s="162" t="s">
        <v>1168</v>
      </c>
      <c r="I1736" s="195">
        <f>IF(G1736&gt;0,0,"")</f>
        <v>0</v>
      </c>
      <c r="J1736" s="195">
        <f>IF(I1736=0,G1736,"")</f>
        <v>999146.42</v>
      </c>
      <c r="K1736" s="196" t="str">
        <f>IF(J1736&gt;0,"ATRASADO","")</f>
        <v>ATRASADO</v>
      </c>
    </row>
    <row r="1737" spans="2:11" s="172" customFormat="1">
      <c r="B1737" s="25">
        <v>45384</v>
      </c>
      <c r="C1737" s="24" t="s">
        <v>1326</v>
      </c>
      <c r="D1737" s="9" t="s">
        <v>1136</v>
      </c>
      <c r="E1737" s="15" t="s">
        <v>1068</v>
      </c>
      <c r="F1737" s="55">
        <v>2311</v>
      </c>
      <c r="G1737" s="28">
        <v>6498095.9800000004</v>
      </c>
      <c r="H1737" s="162">
        <v>45413</v>
      </c>
      <c r="I1737" s="195">
        <f>IF(G1737&gt;0,0,"")</f>
        <v>0</v>
      </c>
      <c r="J1737" s="195">
        <f>IF(I1737=0,G1737,"")</f>
        <v>6498095.9800000004</v>
      </c>
      <c r="K1737" s="196" t="s">
        <v>746</v>
      </c>
    </row>
    <row r="1738" spans="2:11" s="188" customFormat="1">
      <c r="B1738" s="25"/>
      <c r="C1738" s="24"/>
      <c r="D1738" s="9"/>
      <c r="E1738" s="15"/>
      <c r="F1738" s="55"/>
      <c r="G1738" s="28"/>
      <c r="H1738" s="162"/>
      <c r="I1738" s="195"/>
      <c r="J1738" s="195"/>
      <c r="K1738" s="196"/>
    </row>
    <row r="1739" spans="2:11" s="188" customFormat="1">
      <c r="B1739" s="25">
        <v>45505</v>
      </c>
      <c r="C1739" s="24" t="s">
        <v>1808</v>
      </c>
      <c r="D1739" s="9" t="s">
        <v>1575</v>
      </c>
      <c r="E1739" s="15" t="s">
        <v>736</v>
      </c>
      <c r="F1739" s="55">
        <v>2272</v>
      </c>
      <c r="G1739" s="28">
        <v>940681.76</v>
      </c>
      <c r="H1739" s="25">
        <v>45505</v>
      </c>
      <c r="I1739" s="195">
        <f>IF(G1739&gt;0,0,"")</f>
        <v>0</v>
      </c>
      <c r="J1739" s="195">
        <f>IF(I1739=0,G1739,"")</f>
        <v>940681.76</v>
      </c>
      <c r="K1739" s="196" t="str">
        <f>IF(J1739&gt;0,"ATRASADO","")</f>
        <v>ATRASADO</v>
      </c>
    </row>
    <row r="1740" spans="2:11" s="138" customFormat="1">
      <c r="B1740" s="25"/>
      <c r="C1740" s="24"/>
      <c r="D1740" s="9"/>
      <c r="E1740" s="18"/>
      <c r="F1740" s="55"/>
      <c r="G1740" s="28"/>
      <c r="H1740" s="136"/>
      <c r="I1740" s="195"/>
      <c r="J1740" s="195"/>
      <c r="K1740" s="196"/>
    </row>
    <row r="1741" spans="2:11" s="188" customFormat="1">
      <c r="B1741" s="25">
        <v>45444</v>
      </c>
      <c r="C1741" s="24" t="s">
        <v>1809</v>
      </c>
      <c r="D1741" s="9" t="s">
        <v>826</v>
      </c>
      <c r="E1741" s="18" t="s">
        <v>800</v>
      </c>
      <c r="F1741" s="55">
        <v>2242</v>
      </c>
      <c r="G1741" s="28">
        <v>977040</v>
      </c>
      <c r="H1741" s="25">
        <v>45444</v>
      </c>
      <c r="I1741" s="195">
        <f t="shared" ref="I1741:I1748" si="211">IF(G1741&gt;0,0,"")</f>
        <v>0</v>
      </c>
      <c r="J1741" s="195">
        <f t="shared" ref="J1741:J1748" si="212">IF(I1741=0,G1741,"")</f>
        <v>977040</v>
      </c>
      <c r="K1741" s="196" t="str">
        <f t="shared" ref="K1741:K1748" si="213">IF(J1741&gt;0,"ATRASADO","")</f>
        <v>ATRASADO</v>
      </c>
    </row>
    <row r="1742" spans="2:11" s="188" customFormat="1">
      <c r="B1742" s="25">
        <v>45267</v>
      </c>
      <c r="C1742" s="24" t="s">
        <v>1810</v>
      </c>
      <c r="D1742" s="9" t="s">
        <v>826</v>
      </c>
      <c r="E1742" s="18" t="s">
        <v>800</v>
      </c>
      <c r="F1742" s="55">
        <v>2242</v>
      </c>
      <c r="G1742" s="28">
        <v>488520</v>
      </c>
      <c r="H1742" s="25">
        <v>45267</v>
      </c>
      <c r="I1742" s="195">
        <f t="shared" si="211"/>
        <v>0</v>
      </c>
      <c r="J1742" s="195">
        <f t="shared" si="212"/>
        <v>488520</v>
      </c>
      <c r="K1742" s="196" t="str">
        <f t="shared" si="213"/>
        <v>ATRASADO</v>
      </c>
    </row>
    <row r="1743" spans="2:11" s="179" customFormat="1">
      <c r="B1743" s="25">
        <v>45303</v>
      </c>
      <c r="C1743" s="24" t="s">
        <v>944</v>
      </c>
      <c r="D1743" s="9" t="s">
        <v>826</v>
      </c>
      <c r="E1743" s="18" t="s">
        <v>800</v>
      </c>
      <c r="F1743" s="55">
        <v>2242</v>
      </c>
      <c r="G1743" s="28">
        <v>543980</v>
      </c>
      <c r="H1743" s="25">
        <v>45303</v>
      </c>
      <c r="I1743" s="195">
        <f t="shared" si="211"/>
        <v>0</v>
      </c>
      <c r="J1743" s="195">
        <f t="shared" si="212"/>
        <v>543980</v>
      </c>
      <c r="K1743" s="196" t="str">
        <f t="shared" si="213"/>
        <v>ATRASADO</v>
      </c>
    </row>
    <row r="1744" spans="2:11" s="168" customFormat="1">
      <c r="B1744" s="25">
        <v>45334</v>
      </c>
      <c r="C1744" s="24" t="s">
        <v>980</v>
      </c>
      <c r="D1744" s="9" t="s">
        <v>826</v>
      </c>
      <c r="E1744" s="18" t="s">
        <v>800</v>
      </c>
      <c r="F1744" s="55">
        <v>2242</v>
      </c>
      <c r="G1744" s="28">
        <v>543980</v>
      </c>
      <c r="H1744" s="25">
        <v>45334</v>
      </c>
      <c r="I1744" s="195">
        <f t="shared" si="211"/>
        <v>0</v>
      </c>
      <c r="J1744" s="195">
        <f t="shared" si="212"/>
        <v>543980</v>
      </c>
      <c r="K1744" s="196" t="str">
        <f t="shared" si="213"/>
        <v>ATRASADO</v>
      </c>
    </row>
    <row r="1745" spans="2:11" s="169" customFormat="1">
      <c r="B1745" s="25">
        <v>45363</v>
      </c>
      <c r="C1745" s="24" t="s">
        <v>964</v>
      </c>
      <c r="D1745" s="9" t="s">
        <v>826</v>
      </c>
      <c r="E1745" s="18" t="s">
        <v>800</v>
      </c>
      <c r="F1745" s="55">
        <v>2242</v>
      </c>
      <c r="G1745" s="28">
        <v>543980</v>
      </c>
      <c r="H1745" s="25">
        <v>45363</v>
      </c>
      <c r="I1745" s="195">
        <f t="shared" si="211"/>
        <v>0</v>
      </c>
      <c r="J1745" s="195">
        <f t="shared" si="212"/>
        <v>543980</v>
      </c>
      <c r="K1745" s="196" t="str">
        <f t="shared" si="213"/>
        <v>ATRASADO</v>
      </c>
    </row>
    <row r="1746" spans="2:11" s="175" customFormat="1">
      <c r="B1746" s="25">
        <v>45413</v>
      </c>
      <c r="C1746" s="24" t="s">
        <v>965</v>
      </c>
      <c r="D1746" s="9" t="s">
        <v>826</v>
      </c>
      <c r="E1746" s="18" t="s">
        <v>800</v>
      </c>
      <c r="F1746" s="55">
        <v>2242</v>
      </c>
      <c r="G1746" s="28">
        <v>560000.86</v>
      </c>
      <c r="H1746" s="25">
        <v>45413</v>
      </c>
      <c r="I1746" s="195">
        <f t="shared" si="211"/>
        <v>0</v>
      </c>
      <c r="J1746" s="195">
        <f t="shared" si="212"/>
        <v>560000.86</v>
      </c>
      <c r="K1746" s="196" t="str">
        <f t="shared" si="213"/>
        <v>ATRASADO</v>
      </c>
    </row>
    <row r="1747" spans="2:11" s="175" customFormat="1">
      <c r="B1747" s="25" t="s">
        <v>1275</v>
      </c>
      <c r="C1747" s="24" t="s">
        <v>966</v>
      </c>
      <c r="D1747" s="9" t="s">
        <v>826</v>
      </c>
      <c r="E1747" s="18" t="s">
        <v>800</v>
      </c>
      <c r="F1747" s="55">
        <v>2242</v>
      </c>
      <c r="G1747" s="28">
        <v>560000.86</v>
      </c>
      <c r="H1747" s="25" t="s">
        <v>1275</v>
      </c>
      <c r="I1747" s="195">
        <f t="shared" si="211"/>
        <v>0</v>
      </c>
      <c r="J1747" s="195">
        <f t="shared" si="212"/>
        <v>560000.86</v>
      </c>
      <c r="K1747" s="196" t="str">
        <f t="shared" si="213"/>
        <v>ATRASADO</v>
      </c>
    </row>
    <row r="1748" spans="2:11" s="177" customFormat="1">
      <c r="B1748" s="25" t="s">
        <v>1445</v>
      </c>
      <c r="C1748" s="24" t="s">
        <v>1452</v>
      </c>
      <c r="D1748" s="9" t="s">
        <v>826</v>
      </c>
      <c r="E1748" s="18" t="s">
        <v>800</v>
      </c>
      <c r="F1748" s="55">
        <v>2242</v>
      </c>
      <c r="G1748" s="28">
        <v>560000.86</v>
      </c>
      <c r="H1748" s="25" t="s">
        <v>1445</v>
      </c>
      <c r="I1748" s="195">
        <f t="shared" si="211"/>
        <v>0</v>
      </c>
      <c r="J1748" s="195">
        <f t="shared" si="212"/>
        <v>560000.86</v>
      </c>
      <c r="K1748" s="196" t="str">
        <f t="shared" si="213"/>
        <v>ATRASADO</v>
      </c>
    </row>
    <row r="1749" spans="2:11" s="108" customFormat="1">
      <c r="B1749" s="93"/>
      <c r="C1749" s="56"/>
      <c r="D1749" s="9"/>
      <c r="E1749" s="15"/>
      <c r="F1749" s="55"/>
      <c r="G1749" s="57"/>
      <c r="H1749" s="208"/>
      <c r="I1749" s="195"/>
      <c r="J1749" s="195"/>
      <c r="K1749" s="196"/>
    </row>
    <row r="1750" spans="2:11" s="58" customFormat="1">
      <c r="B1750" s="25">
        <v>42465</v>
      </c>
      <c r="C1750" s="24">
        <v>1500006385</v>
      </c>
      <c r="D1750" s="9" t="s">
        <v>184</v>
      </c>
      <c r="E1750" s="15" t="s">
        <v>158</v>
      </c>
      <c r="F1750" s="55">
        <v>2371</v>
      </c>
      <c r="G1750" s="28">
        <v>200000</v>
      </c>
      <c r="H1750" s="25">
        <v>42465</v>
      </c>
      <c r="I1750" s="195">
        <f>IF(G1750&gt;0,0,"")</f>
        <v>0</v>
      </c>
      <c r="J1750" s="195">
        <f>IF(I1750=0,G1750,"")</f>
        <v>200000</v>
      </c>
      <c r="K1750" s="196" t="str">
        <f>IF(J1750&gt;0,"ATRASADO","")</f>
        <v>ATRASADO</v>
      </c>
    </row>
    <row r="1751" spans="2:11" s="154" customFormat="1">
      <c r="B1751" s="25"/>
      <c r="C1751" s="24"/>
      <c r="D1751" s="9"/>
      <c r="E1751" s="18"/>
      <c r="F1751" s="55"/>
      <c r="G1751" s="28"/>
      <c r="H1751" s="25"/>
      <c r="I1751" s="195"/>
      <c r="J1751" s="195"/>
      <c r="K1751" s="196"/>
    </row>
    <row r="1752" spans="2:11" s="154" customFormat="1">
      <c r="B1752" s="25">
        <v>45208</v>
      </c>
      <c r="C1752" s="24" t="s">
        <v>706</v>
      </c>
      <c r="D1752" s="9" t="s">
        <v>979</v>
      </c>
      <c r="E1752" s="18" t="s">
        <v>800</v>
      </c>
      <c r="F1752" s="55">
        <v>2242</v>
      </c>
      <c r="G1752" s="28">
        <v>6615.6800000001676</v>
      </c>
      <c r="H1752" s="25">
        <v>45208</v>
      </c>
      <c r="I1752" s="195">
        <v>0</v>
      </c>
      <c r="J1752" s="195">
        <f t="shared" ref="J1752:J1757" si="214">+G1752-I1752</f>
        <v>6615.6800000001676</v>
      </c>
      <c r="K1752" s="196" t="str">
        <f>IF(J1752&gt;0,"ATRASADO","")</f>
        <v>ATRASADO</v>
      </c>
    </row>
    <row r="1753" spans="2:11" s="177" customFormat="1">
      <c r="B1753" s="25">
        <v>45454</v>
      </c>
      <c r="C1753" s="24" t="s">
        <v>720</v>
      </c>
      <c r="D1753" s="9" t="s">
        <v>1190</v>
      </c>
      <c r="E1753" s="18" t="s">
        <v>800</v>
      </c>
      <c r="F1753" s="55">
        <v>2242</v>
      </c>
      <c r="G1753" s="28">
        <v>1142542.8</v>
      </c>
      <c r="H1753" s="25">
        <v>45454</v>
      </c>
      <c r="I1753" s="195">
        <v>0</v>
      </c>
      <c r="J1753" s="195">
        <f t="shared" si="214"/>
        <v>1142542.8</v>
      </c>
      <c r="K1753" s="196" t="str">
        <f>IF(J1753&gt;0,"ATRASADO","")</f>
        <v>ATRASADO</v>
      </c>
    </row>
    <row r="1754" spans="2:11" s="179" customFormat="1">
      <c r="B1754" s="25">
        <v>45482</v>
      </c>
      <c r="C1754" s="24" t="s">
        <v>721</v>
      </c>
      <c r="D1754" s="9" t="s">
        <v>1190</v>
      </c>
      <c r="E1754" s="18" t="s">
        <v>800</v>
      </c>
      <c r="F1754" s="55">
        <v>2242</v>
      </c>
      <c r="G1754" s="28">
        <v>1142542.8</v>
      </c>
      <c r="H1754" s="25">
        <v>45482</v>
      </c>
      <c r="I1754" s="195">
        <v>0</v>
      </c>
      <c r="J1754" s="195">
        <f t="shared" si="214"/>
        <v>1142542.8</v>
      </c>
      <c r="K1754" s="196" t="str">
        <f>IF(J1754&gt;0,"ATRASADO","")</f>
        <v>ATRASADO</v>
      </c>
    </row>
    <row r="1755" spans="2:11" s="186" customFormat="1">
      <c r="B1755" s="25">
        <v>45513</v>
      </c>
      <c r="C1755" s="24" t="s">
        <v>722</v>
      </c>
      <c r="D1755" s="9" t="s">
        <v>1190</v>
      </c>
      <c r="E1755" s="18" t="s">
        <v>800</v>
      </c>
      <c r="F1755" s="55">
        <v>2242</v>
      </c>
      <c r="G1755" s="28">
        <v>1142542.8</v>
      </c>
      <c r="H1755" s="25">
        <v>45513</v>
      </c>
      <c r="I1755" s="195">
        <v>0</v>
      </c>
      <c r="J1755" s="195">
        <f t="shared" si="214"/>
        <v>1142542.8</v>
      </c>
      <c r="K1755" s="196" t="str">
        <f>IF(J1755&gt;0,"ATRASADO","")</f>
        <v>ATRASADO</v>
      </c>
    </row>
    <row r="1756" spans="2:11" s="186" customFormat="1">
      <c r="B1756" s="25">
        <v>45545</v>
      </c>
      <c r="C1756" s="24" t="s">
        <v>834</v>
      </c>
      <c r="D1756" s="9" t="s">
        <v>1190</v>
      </c>
      <c r="E1756" s="18" t="s">
        <v>800</v>
      </c>
      <c r="F1756" s="55">
        <v>2242</v>
      </c>
      <c r="G1756" s="28">
        <v>1142542.8</v>
      </c>
      <c r="H1756" s="25">
        <v>45545</v>
      </c>
      <c r="I1756" s="195">
        <v>0</v>
      </c>
      <c r="J1756" s="195">
        <f t="shared" si="214"/>
        <v>1142542.8</v>
      </c>
      <c r="K1756" s="196" t="s">
        <v>746</v>
      </c>
    </row>
    <row r="1757" spans="2:11" s="186" customFormat="1">
      <c r="B1757" s="25" t="s">
        <v>1626</v>
      </c>
      <c r="C1757" s="24" t="s">
        <v>1405</v>
      </c>
      <c r="D1757" s="9" t="s">
        <v>1190</v>
      </c>
      <c r="E1757" s="18" t="s">
        <v>800</v>
      </c>
      <c r="F1757" s="55">
        <v>2242</v>
      </c>
      <c r="G1757" s="28">
        <v>533186.64</v>
      </c>
      <c r="H1757" s="25" t="s">
        <v>1626</v>
      </c>
      <c r="I1757" s="195">
        <v>0</v>
      </c>
      <c r="J1757" s="195">
        <f t="shared" si="214"/>
        <v>533186.64</v>
      </c>
      <c r="K1757" s="196" t="s">
        <v>746</v>
      </c>
    </row>
    <row r="1758" spans="2:11" s="95" customFormat="1">
      <c r="B1758" s="25"/>
      <c r="C1758" s="24"/>
      <c r="D1758" s="9"/>
      <c r="E1758" s="15"/>
      <c r="F1758" s="55"/>
      <c r="G1758" s="28"/>
      <c r="H1758" s="25"/>
      <c r="I1758" s="195" t="str">
        <f t="shared" ref="I1758:I1772" si="215">IF(G1758&gt;0,0,"")</f>
        <v/>
      </c>
      <c r="J1758" s="195" t="str">
        <f t="shared" ref="J1758:J1772" si="216">IF(I1758=0,G1758,"")</f>
        <v/>
      </c>
      <c r="K1758" s="196"/>
    </row>
    <row r="1759" spans="2:11" s="58" customFormat="1">
      <c r="B1759" s="6">
        <v>42454</v>
      </c>
      <c r="C1759" s="12">
        <v>1500000500</v>
      </c>
      <c r="D1759" s="9" t="s">
        <v>185</v>
      </c>
      <c r="E1759" s="15" t="s">
        <v>159</v>
      </c>
      <c r="F1759" s="55">
        <v>2213</v>
      </c>
      <c r="G1759" s="28">
        <v>81476.69</v>
      </c>
      <c r="H1759" s="6">
        <v>42454</v>
      </c>
      <c r="I1759" s="195">
        <f t="shared" si="215"/>
        <v>0</v>
      </c>
      <c r="J1759" s="195">
        <f t="shared" si="216"/>
        <v>81476.69</v>
      </c>
      <c r="K1759" s="196" t="str">
        <f t="shared" ref="K1759:K1772" si="217">IF(J1759&gt;0,"ATRASADO","")</f>
        <v>ATRASADO</v>
      </c>
    </row>
    <row r="1760" spans="2:11" s="61" customFormat="1">
      <c r="B1760" s="6">
        <v>42485</v>
      </c>
      <c r="C1760" s="12">
        <v>1500000523</v>
      </c>
      <c r="D1760" s="9" t="s">
        <v>185</v>
      </c>
      <c r="E1760" s="15" t="s">
        <v>159</v>
      </c>
      <c r="F1760" s="55">
        <v>2213</v>
      </c>
      <c r="G1760" s="28">
        <v>78304.38</v>
      </c>
      <c r="H1760" s="6">
        <v>42485</v>
      </c>
      <c r="I1760" s="195">
        <f t="shared" si="215"/>
        <v>0</v>
      </c>
      <c r="J1760" s="195">
        <f t="shared" si="216"/>
        <v>78304.38</v>
      </c>
      <c r="K1760" s="196" t="str">
        <f t="shared" si="217"/>
        <v>ATRASADO</v>
      </c>
    </row>
    <row r="1761" spans="2:11" s="58" customFormat="1">
      <c r="B1761" s="6">
        <v>42515</v>
      </c>
      <c r="C1761" s="12">
        <v>1500000561</v>
      </c>
      <c r="D1761" s="9" t="s">
        <v>185</v>
      </c>
      <c r="E1761" s="15" t="s">
        <v>159</v>
      </c>
      <c r="F1761" s="55">
        <v>2213</v>
      </c>
      <c r="G1761" s="28">
        <v>81981.86</v>
      </c>
      <c r="H1761" s="6">
        <v>42515</v>
      </c>
      <c r="I1761" s="195">
        <f t="shared" si="215"/>
        <v>0</v>
      </c>
      <c r="J1761" s="195">
        <f t="shared" si="216"/>
        <v>81981.86</v>
      </c>
      <c r="K1761" s="196" t="str">
        <f t="shared" si="217"/>
        <v>ATRASADO</v>
      </c>
    </row>
    <row r="1762" spans="2:11" s="61" customFormat="1">
      <c r="B1762" s="6">
        <v>42546</v>
      </c>
      <c r="C1762" s="12">
        <v>1500000589</v>
      </c>
      <c r="D1762" s="9" t="s">
        <v>185</v>
      </c>
      <c r="E1762" s="15" t="s">
        <v>159</v>
      </c>
      <c r="F1762" s="55">
        <v>2213</v>
      </c>
      <c r="G1762" s="28">
        <v>84664.4</v>
      </c>
      <c r="H1762" s="6">
        <v>42546</v>
      </c>
      <c r="I1762" s="195">
        <f t="shared" si="215"/>
        <v>0</v>
      </c>
      <c r="J1762" s="195">
        <f t="shared" si="216"/>
        <v>84664.4</v>
      </c>
      <c r="K1762" s="196" t="str">
        <f t="shared" si="217"/>
        <v>ATRASADO</v>
      </c>
    </row>
    <row r="1763" spans="2:11" s="62" customFormat="1">
      <c r="B1763" s="6">
        <v>42576</v>
      </c>
      <c r="C1763" s="12">
        <v>1500000618</v>
      </c>
      <c r="D1763" s="9" t="s">
        <v>185</v>
      </c>
      <c r="E1763" s="15" t="s">
        <v>159</v>
      </c>
      <c r="F1763" s="55">
        <v>2213</v>
      </c>
      <c r="G1763" s="28">
        <v>20169.5</v>
      </c>
      <c r="H1763" s="6">
        <v>42576</v>
      </c>
      <c r="I1763" s="195">
        <f t="shared" si="215"/>
        <v>0</v>
      </c>
      <c r="J1763" s="195">
        <f t="shared" si="216"/>
        <v>20169.5</v>
      </c>
      <c r="K1763" s="196" t="str">
        <f t="shared" si="217"/>
        <v>ATRASADO</v>
      </c>
    </row>
    <row r="1764" spans="2:11" s="62" customFormat="1">
      <c r="B1764" s="6">
        <v>42607</v>
      </c>
      <c r="C1764" s="12">
        <v>1500000634</v>
      </c>
      <c r="D1764" s="9" t="s">
        <v>185</v>
      </c>
      <c r="E1764" s="15" t="s">
        <v>159</v>
      </c>
      <c r="F1764" s="55">
        <v>2213</v>
      </c>
      <c r="G1764" s="28">
        <v>82012.91</v>
      </c>
      <c r="H1764" s="6">
        <v>42607</v>
      </c>
      <c r="I1764" s="195">
        <f t="shared" si="215"/>
        <v>0</v>
      </c>
      <c r="J1764" s="195">
        <f t="shared" si="216"/>
        <v>82012.91</v>
      </c>
      <c r="K1764" s="196" t="str">
        <f t="shared" si="217"/>
        <v>ATRASADO</v>
      </c>
    </row>
    <row r="1765" spans="2:11" s="64" customFormat="1">
      <c r="B1765" s="6">
        <v>42607</v>
      </c>
      <c r="C1765" s="12">
        <v>1500000647</v>
      </c>
      <c r="D1765" s="9" t="s">
        <v>185</v>
      </c>
      <c r="E1765" s="15" t="s">
        <v>159</v>
      </c>
      <c r="F1765" s="55">
        <v>2213</v>
      </c>
      <c r="G1765" s="28">
        <v>73864.320000000007</v>
      </c>
      <c r="H1765" s="6">
        <v>42607</v>
      </c>
      <c r="I1765" s="195">
        <f t="shared" si="215"/>
        <v>0</v>
      </c>
      <c r="J1765" s="195">
        <f t="shared" si="216"/>
        <v>73864.320000000007</v>
      </c>
      <c r="K1765" s="196" t="str">
        <f t="shared" si="217"/>
        <v>ATRASADO</v>
      </c>
    </row>
    <row r="1766" spans="2:11" s="65" customFormat="1">
      <c r="B1766" s="6">
        <v>42638</v>
      </c>
      <c r="C1766" s="12">
        <v>1500000664</v>
      </c>
      <c r="D1766" s="9" t="s">
        <v>185</v>
      </c>
      <c r="E1766" s="15" t="s">
        <v>159</v>
      </c>
      <c r="F1766" s="55">
        <v>2213</v>
      </c>
      <c r="G1766" s="28">
        <v>13104</v>
      </c>
      <c r="H1766" s="6">
        <v>42638</v>
      </c>
      <c r="I1766" s="195">
        <f t="shared" si="215"/>
        <v>0</v>
      </c>
      <c r="J1766" s="195">
        <f t="shared" si="216"/>
        <v>13104</v>
      </c>
      <c r="K1766" s="196" t="str">
        <f t="shared" si="217"/>
        <v>ATRASADO</v>
      </c>
    </row>
    <row r="1767" spans="2:11" s="67" customFormat="1">
      <c r="B1767" s="6">
        <v>42638</v>
      </c>
      <c r="C1767" s="12">
        <v>1500000678</v>
      </c>
      <c r="D1767" s="9" t="s">
        <v>185</v>
      </c>
      <c r="E1767" s="15" t="s">
        <v>159</v>
      </c>
      <c r="F1767" s="55">
        <v>2213</v>
      </c>
      <c r="G1767" s="28">
        <v>77333.279999999999</v>
      </c>
      <c r="H1767" s="6">
        <v>42638</v>
      </c>
      <c r="I1767" s="195">
        <f t="shared" si="215"/>
        <v>0</v>
      </c>
      <c r="J1767" s="195">
        <f t="shared" si="216"/>
        <v>77333.279999999999</v>
      </c>
      <c r="K1767" s="196" t="str">
        <f t="shared" si="217"/>
        <v>ATRASADO</v>
      </c>
    </row>
    <row r="1768" spans="2:11" s="67" customFormat="1">
      <c r="B1768" s="6">
        <v>42668</v>
      </c>
      <c r="C1768" s="12">
        <v>1500000696</v>
      </c>
      <c r="D1768" s="9" t="s">
        <v>185</v>
      </c>
      <c r="E1768" s="15" t="s">
        <v>159</v>
      </c>
      <c r="F1768" s="55">
        <v>2213</v>
      </c>
      <c r="G1768" s="28">
        <v>13104</v>
      </c>
      <c r="H1768" s="6">
        <v>42668</v>
      </c>
      <c r="I1768" s="195">
        <f t="shared" si="215"/>
        <v>0</v>
      </c>
      <c r="J1768" s="195">
        <f t="shared" si="216"/>
        <v>13104</v>
      </c>
      <c r="K1768" s="196" t="str">
        <f t="shared" si="217"/>
        <v>ATRASADO</v>
      </c>
    </row>
    <row r="1769" spans="2:11" s="69" customFormat="1">
      <c r="B1769" s="6">
        <v>42699</v>
      </c>
      <c r="C1769" s="12">
        <v>1500000734</v>
      </c>
      <c r="D1769" s="9" t="s">
        <v>185</v>
      </c>
      <c r="E1769" s="15" t="s">
        <v>159</v>
      </c>
      <c r="F1769" s="55">
        <v>2213</v>
      </c>
      <c r="G1769" s="28">
        <v>85937.61</v>
      </c>
      <c r="H1769" s="6">
        <v>42699</v>
      </c>
      <c r="I1769" s="195">
        <f t="shared" si="215"/>
        <v>0</v>
      </c>
      <c r="J1769" s="195">
        <f t="shared" si="216"/>
        <v>85937.61</v>
      </c>
      <c r="K1769" s="196" t="str">
        <f t="shared" si="217"/>
        <v>ATRASADO</v>
      </c>
    </row>
    <row r="1770" spans="2:11" s="70" customFormat="1">
      <c r="B1770" s="6">
        <v>42699</v>
      </c>
      <c r="C1770" s="12">
        <v>1500000742</v>
      </c>
      <c r="D1770" s="9" t="s">
        <v>185</v>
      </c>
      <c r="E1770" s="15" t="s">
        <v>159</v>
      </c>
      <c r="F1770" s="55">
        <v>2213</v>
      </c>
      <c r="G1770" s="28">
        <v>13104</v>
      </c>
      <c r="H1770" s="6">
        <v>42699</v>
      </c>
      <c r="I1770" s="195">
        <f t="shared" si="215"/>
        <v>0</v>
      </c>
      <c r="J1770" s="195">
        <f t="shared" si="216"/>
        <v>13104</v>
      </c>
      <c r="K1770" s="196" t="str">
        <f t="shared" si="217"/>
        <v>ATRASADO</v>
      </c>
    </row>
    <row r="1771" spans="2:11" s="70" customFormat="1">
      <c r="B1771" s="6">
        <v>41815</v>
      </c>
      <c r="C1771" s="12">
        <v>2802181093</v>
      </c>
      <c r="D1771" s="9" t="s">
        <v>185</v>
      </c>
      <c r="E1771" s="15" t="s">
        <v>159</v>
      </c>
      <c r="F1771" s="55">
        <v>2213</v>
      </c>
      <c r="G1771" s="28">
        <v>1421.15</v>
      </c>
      <c r="H1771" s="6">
        <v>41815</v>
      </c>
      <c r="I1771" s="195">
        <f t="shared" si="215"/>
        <v>0</v>
      </c>
      <c r="J1771" s="195">
        <f t="shared" si="216"/>
        <v>1421.15</v>
      </c>
      <c r="K1771" s="196" t="str">
        <f t="shared" si="217"/>
        <v>ATRASADO</v>
      </c>
    </row>
    <row r="1772" spans="2:11" s="74" customFormat="1">
      <c r="B1772" s="32">
        <v>40902</v>
      </c>
      <c r="C1772" s="31" t="s">
        <v>407</v>
      </c>
      <c r="D1772" s="9" t="s">
        <v>185</v>
      </c>
      <c r="E1772" s="15" t="s">
        <v>159</v>
      </c>
      <c r="F1772" s="55">
        <v>2213</v>
      </c>
      <c r="G1772" s="28">
        <v>318394.82</v>
      </c>
      <c r="H1772" s="6">
        <v>40902</v>
      </c>
      <c r="I1772" s="195">
        <f t="shared" si="215"/>
        <v>0</v>
      </c>
      <c r="J1772" s="195">
        <f t="shared" si="216"/>
        <v>318394.82</v>
      </c>
      <c r="K1772" s="196" t="str">
        <f t="shared" si="217"/>
        <v>ATRASADO</v>
      </c>
    </row>
    <row r="1773" spans="2:11" s="169" customFormat="1">
      <c r="B1773" s="96"/>
      <c r="C1773" s="97"/>
      <c r="D1773" s="9"/>
      <c r="E1773" s="98"/>
      <c r="F1773" s="99"/>
      <c r="G1773" s="100"/>
      <c r="H1773" s="170"/>
      <c r="I1773" s="195"/>
      <c r="J1773" s="195"/>
      <c r="K1773" s="196"/>
    </row>
    <row r="1774" spans="2:11" s="169" customFormat="1">
      <c r="B1774" s="96" t="s">
        <v>1154</v>
      </c>
      <c r="C1774" s="97" t="s">
        <v>1245</v>
      </c>
      <c r="D1774" s="9" t="s">
        <v>1207</v>
      </c>
      <c r="E1774" s="98" t="s">
        <v>102</v>
      </c>
      <c r="F1774" s="99">
        <v>2221</v>
      </c>
      <c r="G1774" s="100">
        <v>820000</v>
      </c>
      <c r="H1774" s="170" t="s">
        <v>1226</v>
      </c>
      <c r="I1774" s="195">
        <f>IF(G1774&gt;0,0,"")</f>
        <v>0</v>
      </c>
      <c r="J1774" s="195">
        <f>IF(I1774=0,G1774,"")</f>
        <v>820000</v>
      </c>
      <c r="K1774" s="196" t="s">
        <v>746</v>
      </c>
    </row>
    <row r="1775" spans="2:11" s="168" customFormat="1">
      <c r="B1775" s="96"/>
      <c r="C1775" s="97"/>
      <c r="D1775" s="9"/>
      <c r="E1775" s="98"/>
      <c r="F1775" s="99"/>
      <c r="G1775" s="100"/>
      <c r="H1775" s="96"/>
      <c r="I1775" s="195"/>
      <c r="J1775" s="195"/>
      <c r="K1775" s="196"/>
    </row>
    <row r="1776" spans="2:11" s="177" customFormat="1">
      <c r="B1776" s="96">
        <v>45444</v>
      </c>
      <c r="C1776" s="97" t="s">
        <v>1294</v>
      </c>
      <c r="D1776" s="9" t="s">
        <v>1189</v>
      </c>
      <c r="E1776" s="98" t="s">
        <v>800</v>
      </c>
      <c r="F1776" s="99">
        <v>2242</v>
      </c>
      <c r="G1776" s="100">
        <v>3333258</v>
      </c>
      <c r="H1776" s="96">
        <v>45444</v>
      </c>
      <c r="I1776" s="195">
        <f>IF(G1776&gt;0,0,"")</f>
        <v>0</v>
      </c>
      <c r="J1776" s="195">
        <f>IF(I1776=0,G1776,"")</f>
        <v>3333258</v>
      </c>
      <c r="K1776" s="196" t="str">
        <f>IF(J1776&gt;0,"ATRASADO","")</f>
        <v>ATRASADO</v>
      </c>
    </row>
    <row r="1777" spans="2:11" s="177" customFormat="1">
      <c r="B1777" s="96" t="s">
        <v>1441</v>
      </c>
      <c r="C1777" s="97" t="s">
        <v>1456</v>
      </c>
      <c r="D1777" s="9" t="s">
        <v>1189</v>
      </c>
      <c r="E1777" s="98" t="s">
        <v>800</v>
      </c>
      <c r="F1777" s="99">
        <v>2242</v>
      </c>
      <c r="G1777" s="100">
        <v>3333258</v>
      </c>
      <c r="H1777" s="96" t="s">
        <v>1441</v>
      </c>
      <c r="I1777" s="195">
        <f>IF(G1777&gt;0,0,"")</f>
        <v>0</v>
      </c>
      <c r="J1777" s="195">
        <f>IF(I1777=0,G1777,"")</f>
        <v>3333258</v>
      </c>
      <c r="K1777" s="196" t="str">
        <f>IF(J1777&gt;0,"ATRASADO","")</f>
        <v>ATRASADO</v>
      </c>
    </row>
    <row r="1778" spans="2:11" s="186" customFormat="1">
      <c r="B1778" s="96">
        <v>45505</v>
      </c>
      <c r="C1778" s="97" t="s">
        <v>1717</v>
      </c>
      <c r="D1778" s="9" t="s">
        <v>1189</v>
      </c>
      <c r="E1778" s="98" t="s">
        <v>800</v>
      </c>
      <c r="F1778" s="99">
        <v>2242</v>
      </c>
      <c r="G1778" s="100">
        <v>3333258</v>
      </c>
      <c r="H1778" s="96">
        <v>45505</v>
      </c>
      <c r="I1778" s="195">
        <f>IF(G1778&gt;0,0,"")</f>
        <v>0</v>
      </c>
      <c r="J1778" s="195">
        <f>IF(I1778=0,G1778,"")</f>
        <v>3333258</v>
      </c>
      <c r="K1778" s="196" t="str">
        <f>IF(J1778&gt;0,"ATRASADO","")</f>
        <v>ATRASADO</v>
      </c>
    </row>
    <row r="1779" spans="2:11" s="186" customFormat="1">
      <c r="B1779" s="96">
        <v>45536</v>
      </c>
      <c r="C1779" s="97" t="s">
        <v>1188</v>
      </c>
      <c r="D1779" s="9" t="s">
        <v>1189</v>
      </c>
      <c r="E1779" s="98" t="s">
        <v>800</v>
      </c>
      <c r="F1779" s="99">
        <v>2242</v>
      </c>
      <c r="G1779" s="100">
        <v>3333258</v>
      </c>
      <c r="H1779" s="96">
        <v>45536</v>
      </c>
      <c r="I1779" s="195">
        <f>IF(G1779&gt;0,0,"")</f>
        <v>0</v>
      </c>
      <c r="J1779" s="195">
        <f>IF(I1779=0,G1779,"")</f>
        <v>3333258</v>
      </c>
      <c r="K1779" s="196" t="s">
        <v>746</v>
      </c>
    </row>
    <row r="1780" spans="2:11" s="112" customFormat="1">
      <c r="B1780" s="96"/>
      <c r="C1780" s="97"/>
      <c r="D1780" s="173"/>
      <c r="E1780" s="98"/>
      <c r="F1780" s="99"/>
      <c r="G1780" s="100"/>
      <c r="H1780" s="96"/>
      <c r="I1780" s="195"/>
      <c r="J1780" s="195"/>
      <c r="K1780" s="196"/>
    </row>
    <row r="1781" spans="2:11" s="101" customFormat="1">
      <c r="B1781" s="96" t="s">
        <v>734</v>
      </c>
      <c r="C1781" s="97" t="s">
        <v>735</v>
      </c>
      <c r="D1781" s="206" t="s">
        <v>726</v>
      </c>
      <c r="E1781" s="98" t="s">
        <v>736</v>
      </c>
      <c r="F1781" s="99">
        <v>2272</v>
      </c>
      <c r="G1781" s="100">
        <v>32400</v>
      </c>
      <c r="H1781" s="96" t="s">
        <v>734</v>
      </c>
      <c r="I1781" s="195">
        <f t="shared" ref="I1781:I1788" si="218">IF(G1781&gt;0,0,"")</f>
        <v>0</v>
      </c>
      <c r="J1781" s="195">
        <f t="shared" ref="J1781:J1788" si="219">IF(I1781=0,G1781,"")</f>
        <v>32400</v>
      </c>
      <c r="K1781" s="196" t="str">
        <f>IF(J1781&gt;0,"ATRASADO","")</f>
        <v>ATRASADO</v>
      </c>
    </row>
    <row r="1782" spans="2:11" s="151" customFormat="1">
      <c r="B1782" s="96"/>
      <c r="C1782" s="97"/>
      <c r="D1782" s="206"/>
      <c r="E1782" s="98"/>
      <c r="F1782" s="99"/>
      <c r="G1782" s="100"/>
      <c r="H1782" s="96"/>
      <c r="I1782" s="195" t="str">
        <f t="shared" si="218"/>
        <v/>
      </c>
      <c r="J1782" s="195" t="str">
        <f t="shared" si="219"/>
        <v/>
      </c>
      <c r="K1782" s="196"/>
    </row>
    <row r="1783" spans="2:11" s="154" customFormat="1">
      <c r="B1783" s="96">
        <v>45323</v>
      </c>
      <c r="C1783" s="97" t="s">
        <v>972</v>
      </c>
      <c r="D1783" s="206" t="s">
        <v>917</v>
      </c>
      <c r="E1783" s="98" t="s">
        <v>102</v>
      </c>
      <c r="F1783" s="99">
        <v>2221</v>
      </c>
      <c r="G1783" s="100">
        <v>29500</v>
      </c>
      <c r="H1783" s="96">
        <v>45323</v>
      </c>
      <c r="I1783" s="195">
        <f t="shared" si="218"/>
        <v>0</v>
      </c>
      <c r="J1783" s="195">
        <f t="shared" si="219"/>
        <v>29500</v>
      </c>
      <c r="K1783" s="196" t="str">
        <f>IF(J1783&gt;0,"ATRASADO","")</f>
        <v>ATRASADO</v>
      </c>
    </row>
    <row r="1784" spans="2:11" s="168" customFormat="1">
      <c r="B1784" s="96">
        <v>45323</v>
      </c>
      <c r="C1784" s="97" t="s">
        <v>977</v>
      </c>
      <c r="D1784" s="206" t="s">
        <v>917</v>
      </c>
      <c r="E1784" s="98" t="s">
        <v>102</v>
      </c>
      <c r="F1784" s="99">
        <v>2221</v>
      </c>
      <c r="G1784" s="100">
        <v>29500</v>
      </c>
      <c r="H1784" s="96">
        <v>45323</v>
      </c>
      <c r="I1784" s="195">
        <f t="shared" si="218"/>
        <v>0</v>
      </c>
      <c r="J1784" s="195">
        <f t="shared" si="219"/>
        <v>29500</v>
      </c>
      <c r="K1784" s="196" t="str">
        <f>IF(J1784&gt;0,"ATRASADO","")</f>
        <v>ATRASADO</v>
      </c>
    </row>
    <row r="1785" spans="2:11" s="168" customFormat="1">
      <c r="B1785" s="96">
        <v>45323</v>
      </c>
      <c r="C1785" s="97" t="s">
        <v>1191</v>
      </c>
      <c r="D1785" s="206" t="s">
        <v>917</v>
      </c>
      <c r="E1785" s="98" t="s">
        <v>102</v>
      </c>
      <c r="F1785" s="99">
        <v>2221</v>
      </c>
      <c r="G1785" s="100">
        <v>29500</v>
      </c>
      <c r="H1785" s="96">
        <v>45323</v>
      </c>
      <c r="I1785" s="195">
        <f t="shared" si="218"/>
        <v>0</v>
      </c>
      <c r="J1785" s="195">
        <f t="shared" si="219"/>
        <v>29500</v>
      </c>
      <c r="K1785" s="196" t="str">
        <f>IF(J1785&gt;0,"ATRASADO","")</f>
        <v>ATRASADO</v>
      </c>
    </row>
    <row r="1786" spans="2:11" s="168" customFormat="1">
      <c r="B1786" s="96">
        <v>45323</v>
      </c>
      <c r="C1786" s="97" t="s">
        <v>1187</v>
      </c>
      <c r="D1786" s="206" t="s">
        <v>917</v>
      </c>
      <c r="E1786" s="98" t="s">
        <v>102</v>
      </c>
      <c r="F1786" s="99">
        <v>2221</v>
      </c>
      <c r="G1786" s="100">
        <v>29500</v>
      </c>
      <c r="H1786" s="96">
        <v>45323</v>
      </c>
      <c r="I1786" s="195">
        <f t="shared" si="218"/>
        <v>0</v>
      </c>
      <c r="J1786" s="195">
        <f t="shared" si="219"/>
        <v>29500</v>
      </c>
      <c r="K1786" s="196" t="str">
        <f>IF(J1786&gt;0,"ATRASADO","")</f>
        <v>ATRASADO</v>
      </c>
    </row>
    <row r="1787" spans="2:11" s="175" customFormat="1">
      <c r="B1787" s="96">
        <v>45413</v>
      </c>
      <c r="C1787" s="97" t="s">
        <v>1109</v>
      </c>
      <c r="D1787" s="206" t="s">
        <v>917</v>
      </c>
      <c r="E1787" s="98" t="s">
        <v>102</v>
      </c>
      <c r="F1787" s="99">
        <v>2221</v>
      </c>
      <c r="G1787" s="100">
        <v>29500</v>
      </c>
      <c r="H1787" s="96">
        <v>45413</v>
      </c>
      <c r="I1787" s="195">
        <f t="shared" si="218"/>
        <v>0</v>
      </c>
      <c r="J1787" s="195">
        <f t="shared" si="219"/>
        <v>29500</v>
      </c>
      <c r="K1787" s="196" t="str">
        <f>IF(J1787&gt;0,"ATRASADO","")</f>
        <v>ATRASADO</v>
      </c>
    </row>
    <row r="1788" spans="2:11" s="179" customFormat="1">
      <c r="B1788" s="96">
        <v>45474</v>
      </c>
      <c r="C1788" s="97" t="s">
        <v>1408</v>
      </c>
      <c r="D1788" s="206" t="s">
        <v>917</v>
      </c>
      <c r="E1788" s="98" t="s">
        <v>102</v>
      </c>
      <c r="F1788" s="99">
        <v>2221</v>
      </c>
      <c r="G1788" s="100">
        <v>29500</v>
      </c>
      <c r="H1788" s="96">
        <v>45474</v>
      </c>
      <c r="I1788" s="195">
        <f t="shared" si="218"/>
        <v>0</v>
      </c>
      <c r="J1788" s="195">
        <f t="shared" si="219"/>
        <v>29500</v>
      </c>
      <c r="K1788" s="196" t="s">
        <v>746</v>
      </c>
    </row>
    <row r="1789" spans="2:11" s="147" customFormat="1">
      <c r="B1789" s="96"/>
      <c r="C1789" s="97"/>
      <c r="D1789" s="206"/>
      <c r="E1789" s="98"/>
      <c r="F1789" s="55"/>
      <c r="G1789" s="100"/>
      <c r="H1789" s="96"/>
      <c r="I1789" s="195"/>
      <c r="J1789" s="195"/>
      <c r="K1789" s="196"/>
    </row>
    <row r="1790" spans="2:11" s="147" customFormat="1">
      <c r="B1790" s="96">
        <v>45047</v>
      </c>
      <c r="C1790" s="97" t="s">
        <v>884</v>
      </c>
      <c r="D1790" s="206" t="s">
        <v>762</v>
      </c>
      <c r="E1790" s="98" t="s">
        <v>102</v>
      </c>
      <c r="F1790" s="99">
        <v>2221</v>
      </c>
      <c r="G1790" s="100">
        <v>23600</v>
      </c>
      <c r="H1790" s="96">
        <v>45047</v>
      </c>
      <c r="I1790" s="195">
        <f>IF(G1790&gt;0,0,"")</f>
        <v>0</v>
      </c>
      <c r="J1790" s="195">
        <f>IF(I1790=0,G1790,"")</f>
        <v>23600</v>
      </c>
      <c r="K1790" s="196" t="str">
        <f>IF(J1790&gt;0,"ATRASADO","")</f>
        <v>ATRASADO</v>
      </c>
    </row>
    <row r="1791" spans="2:11" s="147" customFormat="1">
      <c r="B1791" s="96">
        <v>45047</v>
      </c>
      <c r="C1791" s="97" t="s">
        <v>880</v>
      </c>
      <c r="D1791" s="206" t="s">
        <v>762</v>
      </c>
      <c r="E1791" s="98" t="s">
        <v>102</v>
      </c>
      <c r="F1791" s="99">
        <v>2221</v>
      </c>
      <c r="G1791" s="100">
        <v>23600</v>
      </c>
      <c r="H1791" s="96">
        <v>45047</v>
      </c>
      <c r="I1791" s="195">
        <f>IF(G1791&gt;0,0,"")</f>
        <v>0</v>
      </c>
      <c r="J1791" s="195">
        <f>IF(I1791=0,G1791,"")</f>
        <v>23600</v>
      </c>
      <c r="K1791" s="196" t="str">
        <f>IF(J1791&gt;0,"ATRASADO","")</f>
        <v>ATRASADO</v>
      </c>
    </row>
    <row r="1792" spans="2:11" s="179" customFormat="1">
      <c r="B1792" s="96">
        <v>45474</v>
      </c>
      <c r="C1792" s="97" t="s">
        <v>1551</v>
      </c>
      <c r="D1792" s="206" t="s">
        <v>762</v>
      </c>
      <c r="E1792" s="98" t="s">
        <v>102</v>
      </c>
      <c r="F1792" s="99">
        <v>2221</v>
      </c>
      <c r="G1792" s="100">
        <v>23600</v>
      </c>
      <c r="H1792" s="96">
        <v>45474</v>
      </c>
      <c r="I1792" s="195">
        <f>IF(G1792&gt;0,0,"")</f>
        <v>0</v>
      </c>
      <c r="J1792" s="195">
        <f>IF(I1792=0,G1792,"")</f>
        <v>23600</v>
      </c>
      <c r="K1792" s="196" t="s">
        <v>746</v>
      </c>
    </row>
    <row r="1793" spans="2:11" s="179" customFormat="1">
      <c r="B1793" s="96">
        <v>45474</v>
      </c>
      <c r="C1793" s="97" t="s">
        <v>1552</v>
      </c>
      <c r="D1793" s="206" t="s">
        <v>762</v>
      </c>
      <c r="E1793" s="98" t="s">
        <v>102</v>
      </c>
      <c r="F1793" s="99">
        <v>2221</v>
      </c>
      <c r="G1793" s="100">
        <v>23600</v>
      </c>
      <c r="H1793" s="96">
        <v>45474</v>
      </c>
      <c r="I1793" s="195">
        <f>IF(G1793&gt;0,0,"")</f>
        <v>0</v>
      </c>
      <c r="J1793" s="195">
        <f>IF(I1793=0,G1793,"")</f>
        <v>23600</v>
      </c>
      <c r="K1793" s="196" t="s">
        <v>746</v>
      </c>
    </row>
    <row r="1794" spans="2:11" s="179" customFormat="1">
      <c r="B1794" s="96">
        <v>45474</v>
      </c>
      <c r="C1794" s="97" t="s">
        <v>1553</v>
      </c>
      <c r="D1794" s="206" t="s">
        <v>762</v>
      </c>
      <c r="E1794" s="98" t="s">
        <v>102</v>
      </c>
      <c r="F1794" s="99">
        <v>2221</v>
      </c>
      <c r="G1794" s="100">
        <v>23600</v>
      </c>
      <c r="H1794" s="96">
        <v>45474</v>
      </c>
      <c r="I1794" s="195">
        <f>IF(G1794&gt;0,0,"")</f>
        <v>0</v>
      </c>
      <c r="J1794" s="195">
        <f>IF(I1794=0,G1794,"")</f>
        <v>23600</v>
      </c>
      <c r="K1794" s="196" t="s">
        <v>746</v>
      </c>
    </row>
    <row r="1795" spans="2:11" s="149" customFormat="1">
      <c r="B1795" s="96"/>
      <c r="C1795" s="97"/>
      <c r="D1795" s="178"/>
      <c r="E1795" s="98"/>
      <c r="F1795" s="55"/>
      <c r="G1795" s="100"/>
      <c r="H1795" s="96"/>
      <c r="I1795" s="195"/>
      <c r="J1795" s="195"/>
      <c r="K1795" s="196"/>
    </row>
    <row r="1796" spans="2:11" s="149" customFormat="1">
      <c r="B1796" s="96">
        <v>45108</v>
      </c>
      <c r="C1796" s="97" t="s">
        <v>904</v>
      </c>
      <c r="D1796" s="178" t="s">
        <v>895</v>
      </c>
      <c r="E1796" s="15" t="s">
        <v>536</v>
      </c>
      <c r="F1796" s="55">
        <v>2311</v>
      </c>
      <c r="G1796" s="100">
        <v>21000</v>
      </c>
      <c r="H1796" s="96">
        <v>45108</v>
      </c>
      <c r="I1796" s="195">
        <f>IF(G1796&gt;0,0,"")</f>
        <v>0</v>
      </c>
      <c r="J1796" s="195">
        <f>IF(I1796=0,G1796,"")</f>
        <v>21000</v>
      </c>
      <c r="K1796" s="196" t="str">
        <f>IF(J1796&gt;0,"ATRASADO","")</f>
        <v>ATRASADO</v>
      </c>
    </row>
    <row r="1797" spans="2:11" s="169" customFormat="1">
      <c r="B1797" s="96"/>
      <c r="C1797" s="97"/>
      <c r="D1797" s="178"/>
      <c r="E1797" s="15"/>
      <c r="F1797" s="55"/>
      <c r="G1797" s="100"/>
      <c r="H1797" s="96"/>
      <c r="I1797" s="195"/>
      <c r="J1797" s="195"/>
      <c r="K1797" s="196"/>
    </row>
    <row r="1798" spans="2:11" s="169" customFormat="1">
      <c r="B1798" s="96">
        <v>45352</v>
      </c>
      <c r="C1798" s="97" t="s">
        <v>791</v>
      </c>
      <c r="D1798" s="178" t="s">
        <v>1202</v>
      </c>
      <c r="E1798" s="98" t="s">
        <v>102</v>
      </c>
      <c r="F1798" s="99">
        <v>2221</v>
      </c>
      <c r="G1798" s="100">
        <v>35400</v>
      </c>
      <c r="H1798" s="96">
        <v>45352</v>
      </c>
      <c r="I1798" s="195">
        <f t="shared" ref="I1798:I1806" si="220">IF(G1798&gt;0,0,"")</f>
        <v>0</v>
      </c>
      <c r="J1798" s="195">
        <f t="shared" ref="J1798:J1806" si="221">IF(I1798=0,G1798,"")</f>
        <v>35400</v>
      </c>
      <c r="K1798" s="196" t="str">
        <f t="shared" ref="K1798:K1803" si="222">IF(J1798&gt;0,"ATRASADO","")</f>
        <v>ATRASADO</v>
      </c>
    </row>
    <row r="1799" spans="2:11" s="169" customFormat="1">
      <c r="B1799" s="96">
        <v>45352</v>
      </c>
      <c r="C1799" s="97" t="s">
        <v>1246</v>
      </c>
      <c r="D1799" s="178" t="s">
        <v>1202</v>
      </c>
      <c r="E1799" s="98" t="s">
        <v>102</v>
      </c>
      <c r="F1799" s="99">
        <v>2221</v>
      </c>
      <c r="G1799" s="100">
        <v>35400</v>
      </c>
      <c r="H1799" s="96">
        <v>45352</v>
      </c>
      <c r="I1799" s="195">
        <f t="shared" si="220"/>
        <v>0</v>
      </c>
      <c r="J1799" s="195">
        <f t="shared" si="221"/>
        <v>35400</v>
      </c>
      <c r="K1799" s="196" t="str">
        <f t="shared" si="222"/>
        <v>ATRASADO</v>
      </c>
    </row>
    <row r="1800" spans="2:11" s="169" customFormat="1">
      <c r="B1800" s="96">
        <v>45352</v>
      </c>
      <c r="C1800" s="97" t="s">
        <v>1056</v>
      </c>
      <c r="D1800" s="178" t="s">
        <v>1202</v>
      </c>
      <c r="E1800" s="98" t="s">
        <v>102</v>
      </c>
      <c r="F1800" s="99">
        <v>2221</v>
      </c>
      <c r="G1800" s="100">
        <v>35400</v>
      </c>
      <c r="H1800" s="96">
        <v>45352</v>
      </c>
      <c r="I1800" s="195">
        <f t="shared" si="220"/>
        <v>0</v>
      </c>
      <c r="J1800" s="195">
        <f t="shared" si="221"/>
        <v>35400</v>
      </c>
      <c r="K1800" s="196" t="str">
        <f t="shared" si="222"/>
        <v>ATRASADO</v>
      </c>
    </row>
    <row r="1801" spans="2:11" s="169" customFormat="1">
      <c r="B1801" s="96">
        <v>45352</v>
      </c>
      <c r="C1801" s="97" t="s">
        <v>1057</v>
      </c>
      <c r="D1801" s="178" t="s">
        <v>1202</v>
      </c>
      <c r="E1801" s="98" t="s">
        <v>102</v>
      </c>
      <c r="F1801" s="99">
        <v>2221</v>
      </c>
      <c r="G1801" s="100">
        <v>35400</v>
      </c>
      <c r="H1801" s="96">
        <v>45352</v>
      </c>
      <c r="I1801" s="195">
        <f t="shared" si="220"/>
        <v>0</v>
      </c>
      <c r="J1801" s="195">
        <f t="shared" si="221"/>
        <v>35400</v>
      </c>
      <c r="K1801" s="196" t="str">
        <f t="shared" si="222"/>
        <v>ATRASADO</v>
      </c>
    </row>
    <row r="1802" spans="2:11" s="169" customFormat="1">
      <c r="B1802" s="96">
        <v>45352</v>
      </c>
      <c r="C1802" s="97" t="s">
        <v>784</v>
      </c>
      <c r="D1802" s="178" t="s">
        <v>1202</v>
      </c>
      <c r="E1802" s="98" t="s">
        <v>102</v>
      </c>
      <c r="F1802" s="99">
        <v>2221</v>
      </c>
      <c r="G1802" s="100">
        <v>35400</v>
      </c>
      <c r="H1802" s="96">
        <v>45352</v>
      </c>
      <c r="I1802" s="195">
        <f t="shared" si="220"/>
        <v>0</v>
      </c>
      <c r="J1802" s="195">
        <f t="shared" si="221"/>
        <v>35400</v>
      </c>
      <c r="K1802" s="196" t="str">
        <f t="shared" si="222"/>
        <v>ATRASADO</v>
      </c>
    </row>
    <row r="1803" spans="2:11" s="169" customFormat="1">
      <c r="B1803" s="96">
        <v>45352</v>
      </c>
      <c r="C1803" s="97" t="s">
        <v>1247</v>
      </c>
      <c r="D1803" s="178" t="s">
        <v>1202</v>
      </c>
      <c r="E1803" s="98" t="s">
        <v>102</v>
      </c>
      <c r="F1803" s="99">
        <v>2221</v>
      </c>
      <c r="G1803" s="100">
        <v>35400</v>
      </c>
      <c r="H1803" s="96">
        <v>45352</v>
      </c>
      <c r="I1803" s="195">
        <f t="shared" si="220"/>
        <v>0</v>
      </c>
      <c r="J1803" s="195">
        <f t="shared" si="221"/>
        <v>35400</v>
      </c>
      <c r="K1803" s="196" t="str">
        <f t="shared" si="222"/>
        <v>ATRASADO</v>
      </c>
    </row>
    <row r="1804" spans="2:11" s="179" customFormat="1">
      <c r="B1804" s="96">
        <v>45474</v>
      </c>
      <c r="C1804" s="97" t="s">
        <v>904</v>
      </c>
      <c r="D1804" s="178" t="s">
        <v>1202</v>
      </c>
      <c r="E1804" s="98" t="s">
        <v>102</v>
      </c>
      <c r="F1804" s="99">
        <v>2221</v>
      </c>
      <c r="G1804" s="100">
        <v>35400</v>
      </c>
      <c r="H1804" s="96">
        <v>45474</v>
      </c>
      <c r="I1804" s="195">
        <f t="shared" si="220"/>
        <v>0</v>
      </c>
      <c r="J1804" s="195">
        <f t="shared" si="221"/>
        <v>35400</v>
      </c>
      <c r="K1804" s="196" t="s">
        <v>746</v>
      </c>
    </row>
    <row r="1805" spans="2:11" s="179" customFormat="1">
      <c r="B1805" s="96">
        <v>45474</v>
      </c>
      <c r="C1805" s="97" t="s">
        <v>1554</v>
      </c>
      <c r="D1805" s="178" t="s">
        <v>1202</v>
      </c>
      <c r="E1805" s="98" t="s">
        <v>102</v>
      </c>
      <c r="F1805" s="99">
        <v>2221</v>
      </c>
      <c r="G1805" s="100">
        <v>35400</v>
      </c>
      <c r="H1805" s="96">
        <v>45474</v>
      </c>
      <c r="I1805" s="195">
        <f t="shared" si="220"/>
        <v>0</v>
      </c>
      <c r="J1805" s="195">
        <f t="shared" si="221"/>
        <v>35400</v>
      </c>
      <c r="K1805" s="196" t="s">
        <v>746</v>
      </c>
    </row>
    <row r="1806" spans="2:11" s="179" customFormat="1">
      <c r="B1806" s="96">
        <v>45474</v>
      </c>
      <c r="C1806" s="97" t="s">
        <v>1555</v>
      </c>
      <c r="D1806" s="178" t="s">
        <v>1202</v>
      </c>
      <c r="E1806" s="98" t="s">
        <v>102</v>
      </c>
      <c r="F1806" s="99">
        <v>2221</v>
      </c>
      <c r="G1806" s="100">
        <v>35400</v>
      </c>
      <c r="H1806" s="96">
        <v>45474</v>
      </c>
      <c r="I1806" s="195">
        <f t="shared" si="220"/>
        <v>0</v>
      </c>
      <c r="J1806" s="195">
        <f t="shared" si="221"/>
        <v>35400</v>
      </c>
      <c r="K1806" s="196" t="s">
        <v>746</v>
      </c>
    </row>
    <row r="1807" spans="2:11" s="108" customFormat="1">
      <c r="B1807" s="32"/>
      <c r="C1807" s="31"/>
      <c r="D1807" s="9"/>
      <c r="E1807" s="15"/>
      <c r="F1807" s="55"/>
      <c r="G1807" s="28"/>
      <c r="H1807" s="32"/>
      <c r="I1807" s="195"/>
      <c r="J1807" s="195"/>
      <c r="K1807" s="196"/>
    </row>
    <row r="1808" spans="2:11" s="75" customFormat="1">
      <c r="B1808" s="20">
        <v>43405</v>
      </c>
      <c r="C1808" s="17" t="s">
        <v>552</v>
      </c>
      <c r="D1808" s="9" t="s">
        <v>590</v>
      </c>
      <c r="E1808" s="15" t="s">
        <v>21</v>
      </c>
      <c r="F1808" s="55">
        <v>2251</v>
      </c>
      <c r="G1808" s="28">
        <v>253440</v>
      </c>
      <c r="H1808" s="32">
        <v>43405</v>
      </c>
      <c r="I1808" s="195">
        <f>IF(G1808&gt;0,0,"")</f>
        <v>0</v>
      </c>
      <c r="J1808" s="195">
        <f>IF(I1808=0,G1808,"")</f>
        <v>253440</v>
      </c>
      <c r="K1808" s="196" t="str">
        <f>IF(J1808&gt;0,"ATRASADO","")</f>
        <v>ATRASADO</v>
      </c>
    </row>
    <row r="1809" spans="2:11" s="154" customFormat="1">
      <c r="B1809" s="20"/>
      <c r="C1809" s="17"/>
      <c r="D1809" s="9"/>
      <c r="E1809" s="15"/>
      <c r="F1809" s="55"/>
      <c r="G1809" s="28"/>
      <c r="H1809" s="32"/>
      <c r="I1809" s="195"/>
      <c r="J1809" s="195"/>
      <c r="K1809" s="196"/>
    </row>
    <row r="1810" spans="2:11" s="177" customFormat="1">
      <c r="B1810" s="20">
        <v>45297</v>
      </c>
      <c r="C1810" s="17" t="s">
        <v>719</v>
      </c>
      <c r="D1810" s="9" t="s">
        <v>959</v>
      </c>
      <c r="E1810" s="15" t="s">
        <v>729</v>
      </c>
      <c r="F1810" s="55">
        <v>2242</v>
      </c>
      <c r="G1810" s="28">
        <v>2094743.7</v>
      </c>
      <c r="H1810" s="20">
        <v>45297</v>
      </c>
      <c r="I1810" s="195">
        <f t="shared" ref="I1810:I1841" si="223">IF(G1810&gt;0,0,"")</f>
        <v>0</v>
      </c>
      <c r="J1810" s="195">
        <f t="shared" ref="J1810:J1841" si="224">IF(I1810=0,G1810,"")</f>
        <v>2094743.7</v>
      </c>
      <c r="K1810" s="196" t="str">
        <f>IF(J1810&gt;0,"ATRASADO","")</f>
        <v>ATRASADO</v>
      </c>
    </row>
    <row r="1811" spans="2:11" s="177" customFormat="1">
      <c r="B1811" s="20">
        <v>45455</v>
      </c>
      <c r="C1811" s="17" t="s">
        <v>720</v>
      </c>
      <c r="D1811" s="9" t="s">
        <v>959</v>
      </c>
      <c r="E1811" s="15" t="s">
        <v>729</v>
      </c>
      <c r="F1811" s="55">
        <v>2242</v>
      </c>
      <c r="G1811" s="28">
        <v>2094743.7</v>
      </c>
      <c r="H1811" s="20">
        <v>45455</v>
      </c>
      <c r="I1811" s="195">
        <f t="shared" si="223"/>
        <v>0</v>
      </c>
      <c r="J1811" s="195">
        <f t="shared" si="224"/>
        <v>2094743.7</v>
      </c>
      <c r="K1811" s="196" t="str">
        <f>IF(J1811&gt;0,"ATRASADO","")</f>
        <v>ATRASADO</v>
      </c>
    </row>
    <row r="1812" spans="2:11" s="179" customFormat="1">
      <c r="B1812" s="20">
        <v>45483</v>
      </c>
      <c r="C1812" s="17" t="s">
        <v>721</v>
      </c>
      <c r="D1812" s="9" t="s">
        <v>959</v>
      </c>
      <c r="E1812" s="15" t="s">
        <v>729</v>
      </c>
      <c r="F1812" s="55">
        <v>2242</v>
      </c>
      <c r="G1812" s="28">
        <v>2094743.7</v>
      </c>
      <c r="H1812" s="20">
        <v>45483</v>
      </c>
      <c r="I1812" s="195">
        <f t="shared" si="223"/>
        <v>0</v>
      </c>
      <c r="J1812" s="195">
        <f t="shared" si="224"/>
        <v>2094743.7</v>
      </c>
      <c r="K1812" s="196" t="str">
        <f>IF(J1812&gt;0,"ATRASADO","")</f>
        <v>ATRASADO</v>
      </c>
    </row>
    <row r="1813" spans="2:11" s="186" customFormat="1">
      <c r="B1813" s="20">
        <v>45516</v>
      </c>
      <c r="C1813" s="17" t="s">
        <v>722</v>
      </c>
      <c r="D1813" s="9" t="s">
        <v>959</v>
      </c>
      <c r="E1813" s="15" t="s">
        <v>729</v>
      </c>
      <c r="F1813" s="55">
        <v>2242</v>
      </c>
      <c r="G1813" s="28">
        <v>2094743.7</v>
      </c>
      <c r="H1813" s="20">
        <v>45516</v>
      </c>
      <c r="I1813" s="195">
        <f t="shared" si="223"/>
        <v>0</v>
      </c>
      <c r="J1813" s="195">
        <f t="shared" si="224"/>
        <v>2094743.7</v>
      </c>
      <c r="K1813" s="196" t="s">
        <v>746</v>
      </c>
    </row>
    <row r="1814" spans="2:11" s="186" customFormat="1">
      <c r="B1814" s="20">
        <v>45546</v>
      </c>
      <c r="C1814" s="17" t="s">
        <v>834</v>
      </c>
      <c r="D1814" s="9" t="s">
        <v>959</v>
      </c>
      <c r="E1814" s="15" t="s">
        <v>729</v>
      </c>
      <c r="F1814" s="55">
        <v>2242</v>
      </c>
      <c r="G1814" s="28">
        <v>2094743.7</v>
      </c>
      <c r="H1814" s="20">
        <v>45546</v>
      </c>
      <c r="I1814" s="195">
        <f t="shared" si="223"/>
        <v>0</v>
      </c>
      <c r="J1814" s="195">
        <f t="shared" si="224"/>
        <v>2094743.7</v>
      </c>
      <c r="K1814" s="196" t="s">
        <v>746</v>
      </c>
    </row>
    <row r="1815" spans="2:11" s="186" customFormat="1">
      <c r="B1815" s="20" t="s">
        <v>1626</v>
      </c>
      <c r="C1815" s="17" t="s">
        <v>1405</v>
      </c>
      <c r="D1815" s="9" t="s">
        <v>959</v>
      </c>
      <c r="E1815" s="15" t="s">
        <v>729</v>
      </c>
      <c r="F1815" s="55">
        <v>2242</v>
      </c>
      <c r="G1815" s="28">
        <v>977547.06</v>
      </c>
      <c r="H1815" s="20" t="s">
        <v>1626</v>
      </c>
      <c r="I1815" s="195">
        <f t="shared" si="223"/>
        <v>0</v>
      </c>
      <c r="J1815" s="195">
        <f t="shared" si="224"/>
        <v>977547.06</v>
      </c>
      <c r="K1815" s="196" t="s">
        <v>746</v>
      </c>
    </row>
    <row r="1816" spans="2:11" s="169" customFormat="1">
      <c r="B1816" s="20"/>
      <c r="C1816" s="17"/>
      <c r="D1816" s="9"/>
      <c r="E1816" s="15"/>
      <c r="F1816" s="55"/>
      <c r="G1816" s="28"/>
      <c r="H1816" s="20"/>
      <c r="I1816" s="195" t="str">
        <f t="shared" si="223"/>
        <v/>
      </c>
      <c r="J1816" s="195" t="str">
        <f t="shared" si="224"/>
        <v/>
      </c>
      <c r="K1816" s="196"/>
    </row>
    <row r="1817" spans="2:11" s="169" customFormat="1">
      <c r="B1817" s="20">
        <v>45352</v>
      </c>
      <c r="C1817" s="17" t="s">
        <v>1038</v>
      </c>
      <c r="D1817" s="9" t="s">
        <v>1206</v>
      </c>
      <c r="E1817" s="98" t="s">
        <v>102</v>
      </c>
      <c r="F1817" s="99">
        <v>2221</v>
      </c>
      <c r="G1817" s="28">
        <v>41300</v>
      </c>
      <c r="H1817" s="20">
        <v>45352</v>
      </c>
      <c r="I1817" s="195">
        <f t="shared" si="223"/>
        <v>0</v>
      </c>
      <c r="J1817" s="195">
        <f t="shared" si="224"/>
        <v>41300</v>
      </c>
      <c r="K1817" s="196" t="str">
        <f>IF(J1817&gt;0,"ATRASADO","")</f>
        <v>ATRASADO</v>
      </c>
    </row>
    <row r="1818" spans="2:11" s="169" customFormat="1">
      <c r="B1818" s="20">
        <v>45352</v>
      </c>
      <c r="C1818" s="17" t="s">
        <v>1049</v>
      </c>
      <c r="D1818" s="9" t="s">
        <v>1206</v>
      </c>
      <c r="E1818" s="98" t="s">
        <v>102</v>
      </c>
      <c r="F1818" s="99">
        <v>2221</v>
      </c>
      <c r="G1818" s="28">
        <v>41300</v>
      </c>
      <c r="H1818" s="20">
        <v>45352</v>
      </c>
      <c r="I1818" s="195">
        <f t="shared" si="223"/>
        <v>0</v>
      </c>
      <c r="J1818" s="195">
        <f t="shared" si="224"/>
        <v>41300</v>
      </c>
      <c r="K1818" s="196" t="str">
        <f>IF(J1818&gt;0,"ATRASADO","")</f>
        <v>ATRASADO</v>
      </c>
    </row>
    <row r="1819" spans="2:11" s="169" customFormat="1">
      <c r="B1819" s="20">
        <v>45352</v>
      </c>
      <c r="C1819" s="17" t="s">
        <v>1248</v>
      </c>
      <c r="D1819" s="9" t="s">
        <v>1206</v>
      </c>
      <c r="E1819" s="98" t="s">
        <v>102</v>
      </c>
      <c r="F1819" s="99">
        <v>2221</v>
      </c>
      <c r="G1819" s="28">
        <v>41300</v>
      </c>
      <c r="H1819" s="20">
        <v>45352</v>
      </c>
      <c r="I1819" s="195">
        <f t="shared" si="223"/>
        <v>0</v>
      </c>
      <c r="J1819" s="195">
        <f t="shared" si="224"/>
        <v>41300</v>
      </c>
      <c r="K1819" s="196" t="str">
        <f>IF(J1819&gt;0,"ATRASADO","")</f>
        <v>ATRASADO</v>
      </c>
    </row>
    <row r="1820" spans="2:11" s="169" customFormat="1">
      <c r="B1820" s="20">
        <v>45352</v>
      </c>
      <c r="C1820" s="17" t="s">
        <v>1249</v>
      </c>
      <c r="D1820" s="9" t="s">
        <v>1206</v>
      </c>
      <c r="E1820" s="98" t="s">
        <v>102</v>
      </c>
      <c r="F1820" s="99">
        <v>2221</v>
      </c>
      <c r="G1820" s="28">
        <v>41300</v>
      </c>
      <c r="H1820" s="20">
        <v>45352</v>
      </c>
      <c r="I1820" s="195">
        <f t="shared" si="223"/>
        <v>0</v>
      </c>
      <c r="J1820" s="195">
        <f t="shared" si="224"/>
        <v>41300</v>
      </c>
      <c r="K1820" s="196" t="str">
        <f>IF(J1820&gt;0,"ATRASADO","")</f>
        <v>ATRASADO</v>
      </c>
    </row>
    <row r="1821" spans="2:11" s="169" customFormat="1">
      <c r="B1821" s="20">
        <v>45352</v>
      </c>
      <c r="C1821" s="17" t="s">
        <v>1157</v>
      </c>
      <c r="D1821" s="9" t="s">
        <v>1206</v>
      </c>
      <c r="E1821" s="98" t="s">
        <v>102</v>
      </c>
      <c r="F1821" s="99">
        <v>2221</v>
      </c>
      <c r="G1821" s="28">
        <v>41300</v>
      </c>
      <c r="H1821" s="20">
        <v>45352</v>
      </c>
      <c r="I1821" s="195">
        <f t="shared" si="223"/>
        <v>0</v>
      </c>
      <c r="J1821" s="195">
        <f t="shared" si="224"/>
        <v>41300</v>
      </c>
      <c r="K1821" s="196" t="str">
        <f>IF(J1821&gt;0,"ATRASADO","")</f>
        <v>ATRASADO</v>
      </c>
    </row>
    <row r="1822" spans="2:11" s="186" customFormat="1">
      <c r="B1822" s="20">
        <v>45536</v>
      </c>
      <c r="C1822" s="17" t="s">
        <v>962</v>
      </c>
      <c r="D1822" s="9" t="s">
        <v>1206</v>
      </c>
      <c r="E1822" s="98" t="s">
        <v>102</v>
      </c>
      <c r="F1822" s="99">
        <v>2221</v>
      </c>
      <c r="G1822" s="28">
        <v>41300</v>
      </c>
      <c r="H1822" s="20">
        <v>45536</v>
      </c>
      <c r="I1822" s="195">
        <f t="shared" si="223"/>
        <v>0</v>
      </c>
      <c r="J1822" s="195">
        <f t="shared" si="224"/>
        <v>41300</v>
      </c>
      <c r="K1822" s="196" t="s">
        <v>746</v>
      </c>
    </row>
    <row r="1823" spans="2:11" s="186" customFormat="1">
      <c r="B1823" s="20">
        <v>45536</v>
      </c>
      <c r="C1823" s="17" t="s">
        <v>994</v>
      </c>
      <c r="D1823" s="9" t="s">
        <v>1206</v>
      </c>
      <c r="E1823" s="98" t="s">
        <v>102</v>
      </c>
      <c r="F1823" s="99">
        <v>2221</v>
      </c>
      <c r="G1823" s="28">
        <v>41300</v>
      </c>
      <c r="H1823" s="20">
        <v>45536</v>
      </c>
      <c r="I1823" s="195">
        <f t="shared" si="223"/>
        <v>0</v>
      </c>
      <c r="J1823" s="195">
        <f t="shared" si="224"/>
        <v>41300</v>
      </c>
      <c r="K1823" s="196" t="s">
        <v>746</v>
      </c>
    </row>
    <row r="1824" spans="2:11" s="186" customFormat="1">
      <c r="B1824" s="20">
        <v>45536</v>
      </c>
      <c r="C1824" s="17" t="s">
        <v>968</v>
      </c>
      <c r="D1824" s="9" t="s">
        <v>1206</v>
      </c>
      <c r="E1824" s="98" t="s">
        <v>102</v>
      </c>
      <c r="F1824" s="99">
        <v>2221</v>
      </c>
      <c r="G1824" s="28">
        <v>41300</v>
      </c>
      <c r="H1824" s="20">
        <v>45536</v>
      </c>
      <c r="I1824" s="195">
        <f t="shared" si="223"/>
        <v>0</v>
      </c>
      <c r="J1824" s="195">
        <f t="shared" si="224"/>
        <v>41300</v>
      </c>
      <c r="K1824" s="196" t="s">
        <v>746</v>
      </c>
    </row>
    <row r="1825" spans="2:11" s="186" customFormat="1">
      <c r="B1825" s="20">
        <v>45536</v>
      </c>
      <c r="C1825" s="17" t="s">
        <v>1043</v>
      </c>
      <c r="D1825" s="9" t="s">
        <v>1206</v>
      </c>
      <c r="E1825" s="98" t="s">
        <v>102</v>
      </c>
      <c r="F1825" s="99">
        <v>2221</v>
      </c>
      <c r="G1825" s="28">
        <v>41300</v>
      </c>
      <c r="H1825" s="20">
        <v>45536</v>
      </c>
      <c r="I1825" s="195">
        <f t="shared" si="223"/>
        <v>0</v>
      </c>
      <c r="J1825" s="195">
        <f t="shared" si="224"/>
        <v>41300</v>
      </c>
      <c r="K1825" s="196" t="s">
        <v>746</v>
      </c>
    </row>
    <row r="1826" spans="2:11" s="107" customFormat="1">
      <c r="B1826" s="93"/>
      <c r="C1826" s="56"/>
      <c r="D1826" s="9"/>
      <c r="E1826" s="15"/>
      <c r="F1826" s="55"/>
      <c r="G1826" s="57"/>
      <c r="H1826" s="23"/>
      <c r="I1826" s="195" t="str">
        <f t="shared" si="223"/>
        <v/>
      </c>
      <c r="J1826" s="195" t="str">
        <f t="shared" si="224"/>
        <v/>
      </c>
      <c r="K1826" s="196"/>
    </row>
    <row r="1827" spans="2:11">
      <c r="B1827" s="6">
        <v>40298</v>
      </c>
      <c r="C1827" s="8" t="s">
        <v>234</v>
      </c>
      <c r="D1827" s="9" t="s">
        <v>235</v>
      </c>
      <c r="E1827" s="15" t="s">
        <v>6</v>
      </c>
      <c r="F1827" s="55">
        <v>2254</v>
      </c>
      <c r="G1827" s="28">
        <v>57750</v>
      </c>
      <c r="H1827" s="23">
        <v>40298</v>
      </c>
      <c r="I1827" s="195">
        <f t="shared" si="223"/>
        <v>0</v>
      </c>
      <c r="J1827" s="195">
        <f t="shared" si="224"/>
        <v>57750</v>
      </c>
      <c r="K1827" s="196" t="str">
        <f>IF(J1827&gt;0,"ATRASADO","")</f>
        <v>ATRASADO</v>
      </c>
    </row>
    <row r="1828" spans="2:11">
      <c r="B1828" s="6">
        <v>40329</v>
      </c>
      <c r="C1828" s="8" t="s">
        <v>236</v>
      </c>
      <c r="D1828" s="9" t="s">
        <v>235</v>
      </c>
      <c r="E1828" s="15" t="s">
        <v>6</v>
      </c>
      <c r="F1828" s="55">
        <v>2254</v>
      </c>
      <c r="G1828" s="28">
        <v>55000</v>
      </c>
      <c r="H1828" s="23">
        <v>40329</v>
      </c>
      <c r="I1828" s="195">
        <f t="shared" si="223"/>
        <v>0</v>
      </c>
      <c r="J1828" s="195">
        <f t="shared" si="224"/>
        <v>55000</v>
      </c>
      <c r="K1828" s="196" t="str">
        <f>IF(J1828&gt;0,"ATRASADO","")</f>
        <v>ATRASADO</v>
      </c>
    </row>
    <row r="1829" spans="2:11" s="77" customFormat="1">
      <c r="B1829" s="6">
        <v>40359</v>
      </c>
      <c r="C1829" s="8" t="s">
        <v>237</v>
      </c>
      <c r="D1829" s="9" t="s">
        <v>235</v>
      </c>
      <c r="E1829" s="15" t="s">
        <v>6</v>
      </c>
      <c r="F1829" s="55">
        <v>2254</v>
      </c>
      <c r="G1829" s="28">
        <v>60500</v>
      </c>
      <c r="H1829" s="23">
        <v>40359</v>
      </c>
      <c r="I1829" s="195">
        <f t="shared" si="223"/>
        <v>0</v>
      </c>
      <c r="J1829" s="195">
        <f t="shared" si="224"/>
        <v>60500</v>
      </c>
      <c r="K1829" s="196" t="str">
        <f>IF(J1829&gt;0,"ATRASADO","")</f>
        <v>ATRASADO</v>
      </c>
    </row>
    <row r="1830" spans="2:11" s="77" customFormat="1">
      <c r="B1830" s="6">
        <v>40390</v>
      </c>
      <c r="C1830" s="8" t="s">
        <v>238</v>
      </c>
      <c r="D1830" s="9" t="s">
        <v>235</v>
      </c>
      <c r="E1830" s="15" t="s">
        <v>6</v>
      </c>
      <c r="F1830" s="55">
        <v>2254</v>
      </c>
      <c r="G1830" s="28">
        <v>22000</v>
      </c>
      <c r="H1830" s="23">
        <v>40390</v>
      </c>
      <c r="I1830" s="195">
        <f t="shared" si="223"/>
        <v>0</v>
      </c>
      <c r="J1830" s="195">
        <f t="shared" si="224"/>
        <v>22000</v>
      </c>
      <c r="K1830" s="196" t="str">
        <f>IF(J1830&gt;0,"ATRASADO","")</f>
        <v>ATRASADO</v>
      </c>
    </row>
    <row r="1831" spans="2:11" s="77" customFormat="1">
      <c r="B1831" s="6"/>
      <c r="C1831" s="8"/>
      <c r="D1831" s="9"/>
      <c r="E1831" s="15"/>
      <c r="F1831" s="55"/>
      <c r="G1831" s="28"/>
      <c r="H1831" s="23"/>
      <c r="I1831" s="195" t="str">
        <f t="shared" si="223"/>
        <v/>
      </c>
      <c r="J1831" s="195" t="str">
        <f t="shared" si="224"/>
        <v/>
      </c>
      <c r="K1831" s="196"/>
    </row>
    <row r="1832" spans="2:11">
      <c r="B1832" s="7">
        <v>39987</v>
      </c>
      <c r="C1832" s="17" t="s">
        <v>186</v>
      </c>
      <c r="D1832" s="9" t="s">
        <v>187</v>
      </c>
      <c r="E1832" s="15" t="s">
        <v>188</v>
      </c>
      <c r="F1832" s="55">
        <v>2311</v>
      </c>
      <c r="G1832" s="28">
        <v>220440</v>
      </c>
      <c r="H1832" s="7">
        <v>39987</v>
      </c>
      <c r="I1832" s="195">
        <f t="shared" si="223"/>
        <v>0</v>
      </c>
      <c r="J1832" s="195">
        <f t="shared" si="224"/>
        <v>220440</v>
      </c>
      <c r="K1832" s="196" t="str">
        <f>IF(J1832&gt;0,"ATRASADO","")</f>
        <v>ATRASADO</v>
      </c>
    </row>
    <row r="1833" spans="2:11" s="77" customFormat="1">
      <c r="B1833" s="7"/>
      <c r="C1833" s="17"/>
      <c r="D1833" s="9"/>
      <c r="E1833" s="15"/>
      <c r="F1833" s="55"/>
      <c r="G1833" s="28"/>
      <c r="H1833" s="7"/>
      <c r="I1833" s="195" t="str">
        <f t="shared" si="223"/>
        <v/>
      </c>
      <c r="J1833" s="195" t="str">
        <f t="shared" si="224"/>
        <v/>
      </c>
      <c r="K1833" s="196"/>
    </row>
    <row r="1834" spans="2:11">
      <c r="B1834" s="32">
        <v>40440</v>
      </c>
      <c r="C1834" s="34">
        <v>1500892235</v>
      </c>
      <c r="D1834" s="9" t="s">
        <v>364</v>
      </c>
      <c r="E1834" s="15" t="s">
        <v>102</v>
      </c>
      <c r="F1834" s="55">
        <v>2221</v>
      </c>
      <c r="G1834" s="28">
        <v>87000</v>
      </c>
      <c r="H1834" s="32">
        <v>40440</v>
      </c>
      <c r="I1834" s="195">
        <f t="shared" si="223"/>
        <v>0</v>
      </c>
      <c r="J1834" s="195">
        <f t="shared" si="224"/>
        <v>87000</v>
      </c>
      <c r="K1834" s="196" t="str">
        <f>IF(J1834&gt;0,"ATRASADO","")</f>
        <v>ATRASADO</v>
      </c>
    </row>
    <row r="1835" spans="2:11" s="77" customFormat="1">
      <c r="B1835" s="32"/>
      <c r="C1835" s="34"/>
      <c r="D1835" s="9"/>
      <c r="E1835" s="15"/>
      <c r="F1835" s="55"/>
      <c r="G1835" s="28"/>
      <c r="H1835" s="32"/>
      <c r="I1835" s="195" t="str">
        <f t="shared" si="223"/>
        <v/>
      </c>
      <c r="J1835" s="195" t="str">
        <f t="shared" si="224"/>
        <v/>
      </c>
      <c r="K1835" s="196"/>
    </row>
    <row r="1836" spans="2:11">
      <c r="B1836" s="32">
        <v>40544</v>
      </c>
      <c r="C1836" s="34" t="s">
        <v>430</v>
      </c>
      <c r="D1836" s="9" t="s">
        <v>358</v>
      </c>
      <c r="E1836" s="15" t="s">
        <v>359</v>
      </c>
      <c r="F1836" s="55">
        <v>2251</v>
      </c>
      <c r="G1836" s="28">
        <v>41863.230000000003</v>
      </c>
      <c r="H1836" s="32">
        <v>40544</v>
      </c>
      <c r="I1836" s="195">
        <f t="shared" si="223"/>
        <v>0</v>
      </c>
      <c r="J1836" s="195">
        <f t="shared" si="224"/>
        <v>41863.230000000003</v>
      </c>
      <c r="K1836" s="196" t="str">
        <f>IF(J1836&gt;0,"ATRASADO","")</f>
        <v>ATRASADO</v>
      </c>
    </row>
    <row r="1837" spans="2:11" s="77" customFormat="1">
      <c r="B1837" s="32"/>
      <c r="C1837" s="34"/>
      <c r="D1837" s="9"/>
      <c r="E1837" s="15"/>
      <c r="F1837" s="55"/>
      <c r="G1837" s="28"/>
      <c r="H1837" s="32"/>
      <c r="I1837" s="195" t="str">
        <f t="shared" si="223"/>
        <v/>
      </c>
      <c r="J1837" s="195" t="str">
        <f t="shared" si="224"/>
        <v/>
      </c>
      <c r="K1837" s="196"/>
    </row>
    <row r="1838" spans="2:11">
      <c r="B1838" s="16">
        <v>39955</v>
      </c>
      <c r="C1838" s="30" t="s">
        <v>189</v>
      </c>
      <c r="D1838" s="9" t="s">
        <v>190</v>
      </c>
      <c r="E1838" s="15" t="s">
        <v>188</v>
      </c>
      <c r="F1838" s="55">
        <v>2311</v>
      </c>
      <c r="G1838" s="28">
        <v>40000</v>
      </c>
      <c r="H1838" s="16">
        <v>39955</v>
      </c>
      <c r="I1838" s="195">
        <f t="shared" si="223"/>
        <v>0</v>
      </c>
      <c r="J1838" s="195">
        <f t="shared" si="224"/>
        <v>40000</v>
      </c>
      <c r="K1838" s="196" t="str">
        <f>IF(J1838&gt;0,"ATRASADO","")</f>
        <v>ATRASADO</v>
      </c>
    </row>
    <row r="1839" spans="2:11" s="77" customFormat="1">
      <c r="B1839" s="16"/>
      <c r="C1839" s="30"/>
      <c r="D1839" s="9"/>
      <c r="E1839" s="15"/>
      <c r="F1839" s="55"/>
      <c r="G1839" s="28"/>
      <c r="H1839" s="16"/>
      <c r="I1839" s="195" t="str">
        <f t="shared" si="223"/>
        <v/>
      </c>
      <c r="J1839" s="195" t="str">
        <f t="shared" si="224"/>
        <v/>
      </c>
      <c r="K1839" s="196"/>
    </row>
    <row r="1840" spans="2:11">
      <c r="B1840" s="32">
        <v>40651</v>
      </c>
      <c r="C1840" s="31" t="s">
        <v>374</v>
      </c>
      <c r="D1840" s="9" t="s">
        <v>375</v>
      </c>
      <c r="E1840" s="15" t="s">
        <v>376</v>
      </c>
      <c r="F1840" s="55">
        <v>2243</v>
      </c>
      <c r="G1840" s="28">
        <v>13273.82</v>
      </c>
      <c r="H1840" s="32">
        <v>40651</v>
      </c>
      <c r="I1840" s="195">
        <f t="shared" si="223"/>
        <v>0</v>
      </c>
      <c r="J1840" s="195">
        <f t="shared" si="224"/>
        <v>13273.82</v>
      </c>
      <c r="K1840" s="196" t="str">
        <f t="shared" ref="K1840:K1845" si="225">IF(J1840&gt;0,"ATRASADO","")</f>
        <v>ATRASADO</v>
      </c>
    </row>
    <row r="1841" spans="2:11">
      <c r="B1841" s="32">
        <v>40683</v>
      </c>
      <c r="C1841" s="31" t="s">
        <v>377</v>
      </c>
      <c r="D1841" s="9" t="s">
        <v>375</v>
      </c>
      <c r="E1841" s="15" t="s">
        <v>376</v>
      </c>
      <c r="F1841" s="55">
        <v>2243</v>
      </c>
      <c r="G1841" s="28">
        <f>6624.54+399.99</f>
        <v>7024.53</v>
      </c>
      <c r="H1841" s="32">
        <v>40683</v>
      </c>
      <c r="I1841" s="195">
        <f t="shared" si="223"/>
        <v>0</v>
      </c>
      <c r="J1841" s="195">
        <f t="shared" si="224"/>
        <v>7024.53</v>
      </c>
      <c r="K1841" s="196" t="str">
        <f t="shared" si="225"/>
        <v>ATRASADO</v>
      </c>
    </row>
    <row r="1842" spans="2:11">
      <c r="B1842" s="32">
        <v>40724</v>
      </c>
      <c r="C1842" s="31" t="s">
        <v>378</v>
      </c>
      <c r="D1842" s="9" t="s">
        <v>375</v>
      </c>
      <c r="E1842" s="15" t="s">
        <v>376</v>
      </c>
      <c r="F1842" s="55">
        <v>2243</v>
      </c>
      <c r="G1842" s="28">
        <v>1160</v>
      </c>
      <c r="H1842" s="32">
        <v>40724</v>
      </c>
      <c r="I1842" s="195">
        <f t="shared" ref="I1842:I1873" si="226">IF(G1842&gt;0,0,"")</f>
        <v>0</v>
      </c>
      <c r="J1842" s="195">
        <f t="shared" ref="J1842:J1873" si="227">IF(I1842=0,G1842,"")</f>
        <v>1160</v>
      </c>
      <c r="K1842" s="196" t="str">
        <f t="shared" si="225"/>
        <v>ATRASADO</v>
      </c>
    </row>
    <row r="1843" spans="2:11">
      <c r="B1843" s="94">
        <v>40633</v>
      </c>
      <c r="C1843" s="38">
        <v>127193</v>
      </c>
      <c r="D1843" s="9" t="s">
        <v>375</v>
      </c>
      <c r="E1843" s="15" t="s">
        <v>376</v>
      </c>
      <c r="F1843" s="55">
        <v>2243</v>
      </c>
      <c r="G1843" s="28">
        <v>285304.7</v>
      </c>
      <c r="H1843" s="32">
        <v>40633</v>
      </c>
      <c r="I1843" s="195">
        <f t="shared" si="226"/>
        <v>0</v>
      </c>
      <c r="J1843" s="195">
        <f t="shared" si="227"/>
        <v>285304.7</v>
      </c>
      <c r="K1843" s="196" t="str">
        <f t="shared" si="225"/>
        <v>ATRASADO</v>
      </c>
    </row>
    <row r="1844" spans="2:11">
      <c r="B1844" s="94">
        <v>40651</v>
      </c>
      <c r="C1844" s="38">
        <v>127304</v>
      </c>
      <c r="D1844" s="9" t="s">
        <v>375</v>
      </c>
      <c r="E1844" s="15" t="s">
        <v>376</v>
      </c>
      <c r="F1844" s="55">
        <v>2243</v>
      </c>
      <c r="G1844" s="28">
        <v>276101.34000000003</v>
      </c>
      <c r="H1844" s="32">
        <v>40651</v>
      </c>
      <c r="I1844" s="195">
        <f t="shared" si="226"/>
        <v>0</v>
      </c>
      <c r="J1844" s="195">
        <f t="shared" si="227"/>
        <v>276101.34000000003</v>
      </c>
      <c r="K1844" s="196" t="str">
        <f t="shared" si="225"/>
        <v>ATRASADO</v>
      </c>
    </row>
    <row r="1845" spans="2:11">
      <c r="B1845" s="94">
        <v>40663</v>
      </c>
      <c r="C1845" s="38">
        <v>127058</v>
      </c>
      <c r="D1845" s="9" t="s">
        <v>375</v>
      </c>
      <c r="E1845" s="15" t="s">
        <v>376</v>
      </c>
      <c r="F1845" s="55">
        <v>2243</v>
      </c>
      <c r="G1845" s="28">
        <v>276101.33</v>
      </c>
      <c r="H1845" s="32">
        <v>40663</v>
      </c>
      <c r="I1845" s="195">
        <f t="shared" si="226"/>
        <v>0</v>
      </c>
      <c r="J1845" s="195">
        <f t="shared" si="227"/>
        <v>276101.33</v>
      </c>
      <c r="K1845" s="196" t="str">
        <f t="shared" si="225"/>
        <v>ATRASADO</v>
      </c>
    </row>
    <row r="1846" spans="2:11" s="77" customFormat="1">
      <c r="B1846" s="94"/>
      <c r="C1846" s="38"/>
      <c r="D1846" s="9"/>
      <c r="E1846" s="15"/>
      <c r="F1846" s="55"/>
      <c r="G1846" s="28"/>
      <c r="H1846" s="39"/>
      <c r="I1846" s="195" t="str">
        <f t="shared" si="226"/>
        <v/>
      </c>
      <c r="J1846" s="195" t="str">
        <f t="shared" si="227"/>
        <v/>
      </c>
      <c r="K1846" s="196"/>
    </row>
    <row r="1847" spans="2:11">
      <c r="B1847" s="16">
        <v>40196</v>
      </c>
      <c r="C1847" s="12">
        <v>1500000116</v>
      </c>
      <c r="D1847" s="9" t="s">
        <v>466</v>
      </c>
      <c r="E1847" s="15" t="s">
        <v>102</v>
      </c>
      <c r="F1847" s="55">
        <v>2221</v>
      </c>
      <c r="G1847" s="28">
        <v>20000</v>
      </c>
      <c r="H1847" s="6">
        <v>40196</v>
      </c>
      <c r="I1847" s="195">
        <f t="shared" si="226"/>
        <v>0</v>
      </c>
      <c r="J1847" s="195">
        <f t="shared" si="227"/>
        <v>20000</v>
      </c>
      <c r="K1847" s="196" t="str">
        <f>IF(J1847&gt;0,"ATRASADO","")</f>
        <v>ATRASADO</v>
      </c>
    </row>
    <row r="1848" spans="2:11" s="77" customFormat="1">
      <c r="B1848" s="16"/>
      <c r="C1848" s="12"/>
      <c r="D1848" s="9"/>
      <c r="E1848" s="15"/>
      <c r="F1848" s="55"/>
      <c r="G1848" s="28"/>
      <c r="H1848" s="6"/>
      <c r="I1848" s="195" t="str">
        <f t="shared" si="226"/>
        <v/>
      </c>
      <c r="J1848" s="195" t="str">
        <f t="shared" si="227"/>
        <v/>
      </c>
      <c r="K1848" s="196"/>
    </row>
    <row r="1849" spans="2:11">
      <c r="B1849" s="7">
        <v>38717</v>
      </c>
      <c r="C1849" s="8" t="s">
        <v>18</v>
      </c>
      <c r="D1849" s="9" t="s">
        <v>240</v>
      </c>
      <c r="E1849" s="15" t="s">
        <v>18</v>
      </c>
      <c r="F1849" s="55">
        <v>4213</v>
      </c>
      <c r="G1849" s="28">
        <v>350714348.25</v>
      </c>
      <c r="H1849" s="7">
        <v>38717</v>
      </c>
      <c r="I1849" s="195">
        <f t="shared" si="226"/>
        <v>0</v>
      </c>
      <c r="J1849" s="195">
        <f t="shared" si="227"/>
        <v>350714348.25</v>
      </c>
      <c r="K1849" s="196" t="str">
        <f>IF(J1849&gt;0,"ATRASADO","")</f>
        <v>ATRASADO</v>
      </c>
    </row>
    <row r="1850" spans="2:11" s="81" customFormat="1">
      <c r="B1850" s="93"/>
      <c r="C1850" s="56"/>
      <c r="D1850" s="9"/>
      <c r="E1850" s="15"/>
      <c r="F1850" s="55"/>
      <c r="G1850" s="57"/>
      <c r="H1850" s="208"/>
      <c r="I1850" s="195" t="str">
        <f t="shared" si="226"/>
        <v/>
      </c>
      <c r="J1850" s="195" t="str">
        <f t="shared" si="227"/>
        <v/>
      </c>
      <c r="K1850" s="196"/>
    </row>
    <row r="1851" spans="2:11" ht="24">
      <c r="B1851" s="7">
        <v>40458</v>
      </c>
      <c r="C1851" s="8" t="s">
        <v>18</v>
      </c>
      <c r="D1851" s="9" t="s">
        <v>239</v>
      </c>
      <c r="E1851" s="15" t="s">
        <v>18</v>
      </c>
      <c r="F1851" s="55">
        <v>4213</v>
      </c>
      <c r="G1851" s="28">
        <v>7422916.1400000006</v>
      </c>
      <c r="H1851" s="7">
        <v>40458</v>
      </c>
      <c r="I1851" s="195">
        <f t="shared" si="226"/>
        <v>0</v>
      </c>
      <c r="J1851" s="195">
        <f t="shared" si="227"/>
        <v>7422916.1400000006</v>
      </c>
      <c r="K1851" s="196" t="str">
        <f>IF(J1851&gt;0,"ATRASADO","")</f>
        <v>ATRASADO</v>
      </c>
    </row>
    <row r="1852" spans="2:11" s="77" customFormat="1">
      <c r="B1852" s="7"/>
      <c r="C1852" s="8"/>
      <c r="D1852" s="9"/>
      <c r="E1852" s="15"/>
      <c r="F1852" s="55"/>
      <c r="G1852" s="28"/>
      <c r="H1852" s="7"/>
      <c r="I1852" s="195" t="str">
        <f t="shared" si="226"/>
        <v/>
      </c>
      <c r="J1852" s="195" t="str">
        <f t="shared" si="227"/>
        <v/>
      </c>
      <c r="K1852" s="196"/>
    </row>
    <row r="1853" spans="2:11">
      <c r="B1853" s="32">
        <v>40679</v>
      </c>
      <c r="C1853" s="31" t="s">
        <v>191</v>
      </c>
      <c r="D1853" s="9" t="s">
        <v>192</v>
      </c>
      <c r="E1853" s="15" t="s">
        <v>188</v>
      </c>
      <c r="F1853" s="55">
        <v>2311</v>
      </c>
      <c r="G1853" s="28">
        <v>5340</v>
      </c>
      <c r="H1853" s="32">
        <v>40679</v>
      </c>
      <c r="I1853" s="195">
        <f t="shared" si="226"/>
        <v>0</v>
      </c>
      <c r="J1853" s="195">
        <f t="shared" si="227"/>
        <v>5340</v>
      </c>
      <c r="K1853" s="196" t="str">
        <f t="shared" ref="K1853:K1865" si="228">IF(J1853&gt;0,"ATRASADO","")</f>
        <v>ATRASADO</v>
      </c>
    </row>
    <row r="1854" spans="2:11">
      <c r="B1854" s="32">
        <v>40679</v>
      </c>
      <c r="C1854" s="31" t="s">
        <v>193</v>
      </c>
      <c r="D1854" s="9" t="s">
        <v>192</v>
      </c>
      <c r="E1854" s="15" t="s">
        <v>188</v>
      </c>
      <c r="F1854" s="55">
        <v>2311</v>
      </c>
      <c r="G1854" s="28">
        <v>5340</v>
      </c>
      <c r="H1854" s="32">
        <v>40679</v>
      </c>
      <c r="I1854" s="195">
        <f t="shared" si="226"/>
        <v>0</v>
      </c>
      <c r="J1854" s="195">
        <f t="shared" si="227"/>
        <v>5340</v>
      </c>
      <c r="K1854" s="196" t="str">
        <f t="shared" si="228"/>
        <v>ATRASADO</v>
      </c>
    </row>
    <row r="1855" spans="2:11">
      <c r="B1855" s="32">
        <v>40679</v>
      </c>
      <c r="C1855" s="31" t="s">
        <v>194</v>
      </c>
      <c r="D1855" s="9" t="s">
        <v>192</v>
      </c>
      <c r="E1855" s="15" t="s">
        <v>188</v>
      </c>
      <c r="F1855" s="55">
        <v>2311</v>
      </c>
      <c r="G1855" s="28">
        <v>5340</v>
      </c>
      <c r="H1855" s="32">
        <v>40679</v>
      </c>
      <c r="I1855" s="195">
        <f t="shared" si="226"/>
        <v>0</v>
      </c>
      <c r="J1855" s="195">
        <f t="shared" si="227"/>
        <v>5340</v>
      </c>
      <c r="K1855" s="196" t="str">
        <f t="shared" si="228"/>
        <v>ATRASADO</v>
      </c>
    </row>
    <row r="1856" spans="2:11">
      <c r="B1856" s="32">
        <v>40679</v>
      </c>
      <c r="C1856" s="31" t="s">
        <v>195</v>
      </c>
      <c r="D1856" s="9" t="s">
        <v>192</v>
      </c>
      <c r="E1856" s="15" t="s">
        <v>188</v>
      </c>
      <c r="F1856" s="55">
        <v>2311</v>
      </c>
      <c r="G1856" s="28">
        <v>5340</v>
      </c>
      <c r="H1856" s="32">
        <v>40679</v>
      </c>
      <c r="I1856" s="195">
        <f t="shared" si="226"/>
        <v>0</v>
      </c>
      <c r="J1856" s="195">
        <f t="shared" si="227"/>
        <v>5340</v>
      </c>
      <c r="K1856" s="196" t="str">
        <f t="shared" si="228"/>
        <v>ATRASADO</v>
      </c>
    </row>
    <row r="1857" spans="2:11" s="77" customFormat="1">
      <c r="B1857" s="32">
        <v>40679</v>
      </c>
      <c r="C1857" s="31" t="s">
        <v>196</v>
      </c>
      <c r="D1857" s="9" t="s">
        <v>192</v>
      </c>
      <c r="E1857" s="15" t="s">
        <v>188</v>
      </c>
      <c r="F1857" s="55">
        <v>2311</v>
      </c>
      <c r="G1857" s="28">
        <v>5550</v>
      </c>
      <c r="H1857" s="32">
        <v>40679</v>
      </c>
      <c r="I1857" s="195">
        <f t="shared" si="226"/>
        <v>0</v>
      </c>
      <c r="J1857" s="195">
        <f t="shared" si="227"/>
        <v>5550</v>
      </c>
      <c r="K1857" s="196" t="str">
        <f t="shared" si="228"/>
        <v>ATRASADO</v>
      </c>
    </row>
    <row r="1858" spans="2:11">
      <c r="B1858" s="32">
        <v>40809</v>
      </c>
      <c r="C1858" s="31" t="s">
        <v>197</v>
      </c>
      <c r="D1858" s="9" t="s">
        <v>192</v>
      </c>
      <c r="E1858" s="15" t="s">
        <v>188</v>
      </c>
      <c r="F1858" s="55">
        <v>2311</v>
      </c>
      <c r="G1858" s="28">
        <v>5250</v>
      </c>
      <c r="H1858" s="32">
        <v>40809</v>
      </c>
      <c r="I1858" s="195">
        <f t="shared" si="226"/>
        <v>0</v>
      </c>
      <c r="J1858" s="195">
        <f t="shared" si="227"/>
        <v>5250</v>
      </c>
      <c r="K1858" s="196" t="str">
        <f t="shared" si="228"/>
        <v>ATRASADO</v>
      </c>
    </row>
    <row r="1859" spans="2:11" s="77" customFormat="1">
      <c r="B1859" s="32">
        <v>40809</v>
      </c>
      <c r="C1859" s="31" t="s">
        <v>198</v>
      </c>
      <c r="D1859" s="9" t="s">
        <v>192</v>
      </c>
      <c r="E1859" s="15" t="s">
        <v>188</v>
      </c>
      <c r="F1859" s="55">
        <v>2311</v>
      </c>
      <c r="G1859" s="28">
        <v>5250</v>
      </c>
      <c r="H1859" s="32">
        <v>40809</v>
      </c>
      <c r="I1859" s="195">
        <f t="shared" si="226"/>
        <v>0</v>
      </c>
      <c r="J1859" s="195">
        <f t="shared" si="227"/>
        <v>5250</v>
      </c>
      <c r="K1859" s="196" t="str">
        <f t="shared" si="228"/>
        <v>ATRASADO</v>
      </c>
    </row>
    <row r="1860" spans="2:11">
      <c r="B1860" s="32">
        <v>40809</v>
      </c>
      <c r="C1860" s="31" t="s">
        <v>199</v>
      </c>
      <c r="D1860" s="9" t="s">
        <v>192</v>
      </c>
      <c r="E1860" s="15" t="s">
        <v>188</v>
      </c>
      <c r="F1860" s="55">
        <v>2311</v>
      </c>
      <c r="G1860" s="28">
        <v>5250</v>
      </c>
      <c r="H1860" s="32">
        <v>40809</v>
      </c>
      <c r="I1860" s="195">
        <f t="shared" si="226"/>
        <v>0</v>
      </c>
      <c r="J1860" s="195">
        <f t="shared" si="227"/>
        <v>5250</v>
      </c>
      <c r="K1860" s="196" t="str">
        <f t="shared" si="228"/>
        <v>ATRASADO</v>
      </c>
    </row>
    <row r="1861" spans="2:11">
      <c r="B1861" s="32">
        <v>40809</v>
      </c>
      <c r="C1861" s="31" t="s">
        <v>200</v>
      </c>
      <c r="D1861" s="9" t="s">
        <v>192</v>
      </c>
      <c r="E1861" s="15" t="s">
        <v>188</v>
      </c>
      <c r="F1861" s="55">
        <v>2311</v>
      </c>
      <c r="G1861" s="28">
        <v>5250</v>
      </c>
      <c r="H1861" s="32">
        <v>40809</v>
      </c>
      <c r="I1861" s="195">
        <f t="shared" si="226"/>
        <v>0</v>
      </c>
      <c r="J1861" s="195">
        <f t="shared" si="227"/>
        <v>5250</v>
      </c>
      <c r="K1861" s="196" t="str">
        <f t="shared" si="228"/>
        <v>ATRASADO</v>
      </c>
    </row>
    <row r="1862" spans="2:11">
      <c r="B1862" s="32">
        <v>40833</v>
      </c>
      <c r="C1862" s="31" t="s">
        <v>201</v>
      </c>
      <c r="D1862" s="9" t="s">
        <v>192</v>
      </c>
      <c r="E1862" s="15" t="s">
        <v>188</v>
      </c>
      <c r="F1862" s="55">
        <v>2311</v>
      </c>
      <c r="G1862" s="28">
        <v>5250</v>
      </c>
      <c r="H1862" s="32">
        <v>40833</v>
      </c>
      <c r="I1862" s="195">
        <f t="shared" si="226"/>
        <v>0</v>
      </c>
      <c r="J1862" s="195">
        <f t="shared" si="227"/>
        <v>5250</v>
      </c>
      <c r="K1862" s="196" t="str">
        <f t="shared" si="228"/>
        <v>ATRASADO</v>
      </c>
    </row>
    <row r="1863" spans="2:11">
      <c r="B1863" s="32">
        <v>40833</v>
      </c>
      <c r="C1863" s="31" t="s">
        <v>202</v>
      </c>
      <c r="D1863" s="9" t="s">
        <v>192</v>
      </c>
      <c r="E1863" s="15" t="s">
        <v>188</v>
      </c>
      <c r="F1863" s="55">
        <v>2311</v>
      </c>
      <c r="G1863" s="28">
        <v>5250</v>
      </c>
      <c r="H1863" s="32">
        <v>40833</v>
      </c>
      <c r="I1863" s="195">
        <f t="shared" si="226"/>
        <v>0</v>
      </c>
      <c r="J1863" s="195">
        <f t="shared" si="227"/>
        <v>5250</v>
      </c>
      <c r="K1863" s="196" t="str">
        <f t="shared" si="228"/>
        <v>ATRASADO</v>
      </c>
    </row>
    <row r="1864" spans="2:11">
      <c r="B1864" s="32">
        <v>40833</v>
      </c>
      <c r="C1864" s="31" t="s">
        <v>203</v>
      </c>
      <c r="D1864" s="9" t="s">
        <v>192</v>
      </c>
      <c r="E1864" s="15" t="s">
        <v>188</v>
      </c>
      <c r="F1864" s="55">
        <v>2311</v>
      </c>
      <c r="G1864" s="28">
        <v>4200</v>
      </c>
      <c r="H1864" s="32">
        <v>40833</v>
      </c>
      <c r="I1864" s="195">
        <f t="shared" si="226"/>
        <v>0</v>
      </c>
      <c r="J1864" s="195">
        <f t="shared" si="227"/>
        <v>4200</v>
      </c>
      <c r="K1864" s="196" t="str">
        <f t="shared" si="228"/>
        <v>ATRASADO</v>
      </c>
    </row>
    <row r="1865" spans="2:11">
      <c r="B1865" s="32">
        <v>40833</v>
      </c>
      <c r="C1865" s="31" t="s">
        <v>204</v>
      </c>
      <c r="D1865" s="9" t="s">
        <v>192</v>
      </c>
      <c r="E1865" s="15" t="s">
        <v>188</v>
      </c>
      <c r="F1865" s="55">
        <v>2311</v>
      </c>
      <c r="G1865" s="28">
        <v>4322.1499999999996</v>
      </c>
      <c r="H1865" s="32">
        <v>40833</v>
      </c>
      <c r="I1865" s="195">
        <f t="shared" si="226"/>
        <v>0</v>
      </c>
      <c r="J1865" s="195">
        <f t="shared" si="227"/>
        <v>4322.1499999999996</v>
      </c>
      <c r="K1865" s="196" t="str">
        <f t="shared" si="228"/>
        <v>ATRASADO</v>
      </c>
    </row>
    <row r="1866" spans="2:11" s="85" customFormat="1">
      <c r="B1866" s="32"/>
      <c r="C1866" s="31"/>
      <c r="D1866" s="9"/>
      <c r="E1866" s="15"/>
      <c r="F1866" s="55"/>
      <c r="G1866" s="28"/>
      <c r="H1866" s="32"/>
      <c r="I1866" s="195" t="str">
        <f t="shared" si="226"/>
        <v/>
      </c>
      <c r="J1866" s="195" t="str">
        <f t="shared" si="227"/>
        <v/>
      </c>
      <c r="K1866" s="196"/>
    </row>
    <row r="1867" spans="2:11">
      <c r="B1867" s="32">
        <v>40652</v>
      </c>
      <c r="C1867" s="8" t="s">
        <v>379</v>
      </c>
      <c r="D1867" s="9" t="s">
        <v>380</v>
      </c>
      <c r="E1867" s="15" t="s">
        <v>381</v>
      </c>
      <c r="F1867" s="55">
        <v>2258</v>
      </c>
      <c r="G1867" s="28">
        <v>14784</v>
      </c>
      <c r="H1867" s="32">
        <v>40652</v>
      </c>
      <c r="I1867" s="195">
        <f t="shared" si="226"/>
        <v>0</v>
      </c>
      <c r="J1867" s="195">
        <f t="shared" si="227"/>
        <v>14784</v>
      </c>
      <c r="K1867" s="196" t="str">
        <f t="shared" ref="K1867:K1876" si="229">IF(J1867&gt;0,"ATRASADO","")</f>
        <v>ATRASADO</v>
      </c>
    </row>
    <row r="1868" spans="2:11">
      <c r="B1868" s="32">
        <v>40652</v>
      </c>
      <c r="C1868" s="8" t="s">
        <v>382</v>
      </c>
      <c r="D1868" s="9" t="s">
        <v>380</v>
      </c>
      <c r="E1868" s="15" t="s">
        <v>381</v>
      </c>
      <c r="F1868" s="55">
        <v>2258</v>
      </c>
      <c r="G1868" s="28">
        <v>6784</v>
      </c>
      <c r="H1868" s="32">
        <v>40652</v>
      </c>
      <c r="I1868" s="195">
        <f t="shared" si="226"/>
        <v>0</v>
      </c>
      <c r="J1868" s="195">
        <f t="shared" si="227"/>
        <v>6784</v>
      </c>
      <c r="K1868" s="196" t="str">
        <f t="shared" si="229"/>
        <v>ATRASADO</v>
      </c>
    </row>
    <row r="1869" spans="2:11">
      <c r="B1869" s="6">
        <v>40910</v>
      </c>
      <c r="C1869" s="8">
        <v>1501547576</v>
      </c>
      <c r="D1869" s="9" t="s">
        <v>380</v>
      </c>
      <c r="E1869" s="15" t="s">
        <v>411</v>
      </c>
      <c r="F1869" s="55">
        <v>2258</v>
      </c>
      <c r="G1869" s="28">
        <v>21576</v>
      </c>
      <c r="H1869" s="32">
        <v>40910</v>
      </c>
      <c r="I1869" s="195">
        <f t="shared" si="226"/>
        <v>0</v>
      </c>
      <c r="J1869" s="195">
        <f t="shared" si="227"/>
        <v>21576</v>
      </c>
      <c r="K1869" s="196" t="str">
        <f t="shared" si="229"/>
        <v>ATRASADO</v>
      </c>
    </row>
    <row r="1870" spans="2:11">
      <c r="B1870" s="6">
        <v>40910</v>
      </c>
      <c r="C1870" s="8">
        <v>1501547577</v>
      </c>
      <c r="D1870" s="9" t="s">
        <v>380</v>
      </c>
      <c r="E1870" s="15" t="s">
        <v>411</v>
      </c>
      <c r="F1870" s="55">
        <v>2258</v>
      </c>
      <c r="G1870" s="28">
        <v>21576</v>
      </c>
      <c r="H1870" s="32">
        <v>40910</v>
      </c>
      <c r="I1870" s="195">
        <f t="shared" si="226"/>
        <v>0</v>
      </c>
      <c r="J1870" s="195">
        <f t="shared" si="227"/>
        <v>21576</v>
      </c>
      <c r="K1870" s="196" t="str">
        <f t="shared" si="229"/>
        <v>ATRASADO</v>
      </c>
    </row>
    <row r="1871" spans="2:11">
      <c r="B1871" s="6">
        <v>40910</v>
      </c>
      <c r="C1871" s="8">
        <v>1501547578</v>
      </c>
      <c r="D1871" s="9" t="s">
        <v>380</v>
      </c>
      <c r="E1871" s="15" t="s">
        <v>411</v>
      </c>
      <c r="F1871" s="55">
        <v>2258</v>
      </c>
      <c r="G1871" s="28">
        <v>21576</v>
      </c>
      <c r="H1871" s="32">
        <v>40910</v>
      </c>
      <c r="I1871" s="195">
        <f t="shared" si="226"/>
        <v>0</v>
      </c>
      <c r="J1871" s="195">
        <f t="shared" si="227"/>
        <v>21576</v>
      </c>
      <c r="K1871" s="196" t="str">
        <f t="shared" si="229"/>
        <v>ATRASADO</v>
      </c>
    </row>
    <row r="1872" spans="2:11">
      <c r="B1872" s="6">
        <v>40910</v>
      </c>
      <c r="C1872" s="8">
        <v>1501547579</v>
      </c>
      <c r="D1872" s="9" t="s">
        <v>380</v>
      </c>
      <c r="E1872" s="15" t="s">
        <v>411</v>
      </c>
      <c r="F1872" s="55">
        <v>2258</v>
      </c>
      <c r="G1872" s="28">
        <v>21576</v>
      </c>
      <c r="H1872" s="32">
        <v>40910</v>
      </c>
      <c r="I1872" s="195">
        <f t="shared" si="226"/>
        <v>0</v>
      </c>
      <c r="J1872" s="195">
        <f t="shared" si="227"/>
        <v>21576</v>
      </c>
      <c r="K1872" s="196" t="str">
        <f t="shared" si="229"/>
        <v>ATRASADO</v>
      </c>
    </row>
    <row r="1873" spans="2:11">
      <c r="B1873" s="6">
        <v>40918</v>
      </c>
      <c r="C1873" s="8">
        <v>1501547572</v>
      </c>
      <c r="D1873" s="9" t="s">
        <v>380</v>
      </c>
      <c r="E1873" s="15" t="s">
        <v>411</v>
      </c>
      <c r="F1873" s="55">
        <v>2258</v>
      </c>
      <c r="G1873" s="28">
        <v>20088</v>
      </c>
      <c r="H1873" s="32">
        <v>40918</v>
      </c>
      <c r="I1873" s="195">
        <f t="shared" si="226"/>
        <v>0</v>
      </c>
      <c r="J1873" s="195">
        <f t="shared" si="227"/>
        <v>20088</v>
      </c>
      <c r="K1873" s="196" t="str">
        <f t="shared" si="229"/>
        <v>ATRASADO</v>
      </c>
    </row>
    <row r="1874" spans="2:11">
      <c r="B1874" s="6">
        <v>40918</v>
      </c>
      <c r="C1874" s="8">
        <v>1501547573</v>
      </c>
      <c r="D1874" s="9" t="s">
        <v>380</v>
      </c>
      <c r="E1874" s="15" t="s">
        <v>411</v>
      </c>
      <c r="F1874" s="55">
        <v>2258</v>
      </c>
      <c r="G1874" s="28">
        <v>20088</v>
      </c>
      <c r="H1874" s="32">
        <v>40918</v>
      </c>
      <c r="I1874" s="195">
        <f t="shared" ref="I1874:I1900" si="230">IF(G1874&gt;0,0,"")</f>
        <v>0</v>
      </c>
      <c r="J1874" s="195">
        <f t="shared" ref="J1874:J1905" si="231">IF(I1874=0,G1874,"")</f>
        <v>20088</v>
      </c>
      <c r="K1874" s="196" t="str">
        <f t="shared" si="229"/>
        <v>ATRASADO</v>
      </c>
    </row>
    <row r="1875" spans="2:11">
      <c r="B1875" s="6">
        <v>40918</v>
      </c>
      <c r="C1875" s="8">
        <v>1501547574</v>
      </c>
      <c r="D1875" s="9" t="s">
        <v>380</v>
      </c>
      <c r="E1875" s="15" t="s">
        <v>411</v>
      </c>
      <c r="F1875" s="55">
        <v>2258</v>
      </c>
      <c r="G1875" s="28">
        <v>20088</v>
      </c>
      <c r="H1875" s="32">
        <v>40918</v>
      </c>
      <c r="I1875" s="195">
        <f t="shared" si="230"/>
        <v>0</v>
      </c>
      <c r="J1875" s="195">
        <f t="shared" si="231"/>
        <v>20088</v>
      </c>
      <c r="K1875" s="196" t="str">
        <f t="shared" si="229"/>
        <v>ATRASADO</v>
      </c>
    </row>
    <row r="1876" spans="2:11">
      <c r="B1876" s="6">
        <v>40918</v>
      </c>
      <c r="C1876" s="8">
        <v>1501547575</v>
      </c>
      <c r="D1876" s="9" t="s">
        <v>380</v>
      </c>
      <c r="E1876" s="15" t="s">
        <v>411</v>
      </c>
      <c r="F1876" s="55">
        <v>2258</v>
      </c>
      <c r="G1876" s="28">
        <v>31088</v>
      </c>
      <c r="H1876" s="32">
        <v>40918</v>
      </c>
      <c r="I1876" s="195">
        <f t="shared" si="230"/>
        <v>0</v>
      </c>
      <c r="J1876" s="195">
        <f t="shared" si="231"/>
        <v>31088</v>
      </c>
      <c r="K1876" s="196" t="str">
        <f t="shared" si="229"/>
        <v>ATRASADO</v>
      </c>
    </row>
    <row r="1877" spans="2:11" s="77" customFormat="1">
      <c r="B1877" s="6"/>
      <c r="C1877" s="8"/>
      <c r="D1877" s="9"/>
      <c r="E1877" s="15"/>
      <c r="F1877" s="55"/>
      <c r="G1877" s="28"/>
      <c r="H1877" s="32"/>
      <c r="I1877" s="195" t="str">
        <f t="shared" si="230"/>
        <v/>
      </c>
      <c r="J1877" s="195" t="str">
        <f t="shared" si="231"/>
        <v/>
      </c>
      <c r="K1877" s="196"/>
    </row>
    <row r="1878" spans="2:11" ht="24">
      <c r="B1878" s="7">
        <v>40543</v>
      </c>
      <c r="C1878" s="14" t="s">
        <v>233</v>
      </c>
      <c r="D1878" s="9" t="s">
        <v>230</v>
      </c>
      <c r="E1878" s="15" t="s">
        <v>231</v>
      </c>
      <c r="F1878" s="55">
        <v>2271</v>
      </c>
      <c r="G1878" s="28">
        <v>3549870.4</v>
      </c>
      <c r="H1878" s="7">
        <v>40543</v>
      </c>
      <c r="I1878" s="195">
        <f t="shared" si="230"/>
        <v>0</v>
      </c>
      <c r="J1878" s="195">
        <f t="shared" si="231"/>
        <v>3549870.4</v>
      </c>
      <c r="K1878" s="196" t="str">
        <f>IF(J1878&gt;0,"ATRASADO","")</f>
        <v>ATRASADO</v>
      </c>
    </row>
    <row r="1879" spans="2:11" s="77" customFormat="1">
      <c r="B1879" s="7"/>
      <c r="C1879" s="14"/>
      <c r="D1879" s="9"/>
      <c r="E1879" s="15"/>
      <c r="F1879" s="55"/>
      <c r="G1879" s="28"/>
      <c r="H1879" s="7"/>
      <c r="I1879" s="195" t="str">
        <f t="shared" si="230"/>
        <v/>
      </c>
      <c r="J1879" s="195" t="str">
        <f t="shared" si="231"/>
        <v/>
      </c>
      <c r="K1879" s="196"/>
    </row>
    <row r="1880" spans="2:11">
      <c r="B1880" s="32">
        <v>40543</v>
      </c>
      <c r="C1880" s="8" t="s">
        <v>471</v>
      </c>
      <c r="D1880" s="9" t="s">
        <v>470</v>
      </c>
      <c r="E1880" s="15" t="s">
        <v>102</v>
      </c>
      <c r="F1880" s="55">
        <v>2221</v>
      </c>
      <c r="G1880" s="28">
        <v>232000</v>
      </c>
      <c r="H1880" s="32">
        <v>40543</v>
      </c>
      <c r="I1880" s="195">
        <f t="shared" si="230"/>
        <v>0</v>
      </c>
      <c r="J1880" s="195">
        <f t="shared" si="231"/>
        <v>232000</v>
      </c>
      <c r="K1880" s="196" t="str">
        <f>IF(J1880&gt;0,"ATRASADO","")</f>
        <v>ATRASADO</v>
      </c>
    </row>
    <row r="1881" spans="2:11">
      <c r="B1881" s="32">
        <v>39917</v>
      </c>
      <c r="C1881" s="8" t="s">
        <v>472</v>
      </c>
      <c r="D1881" s="9" t="s">
        <v>470</v>
      </c>
      <c r="E1881" s="15" t="s">
        <v>102</v>
      </c>
      <c r="F1881" s="55">
        <v>2221</v>
      </c>
      <c r="G1881" s="28">
        <v>109400</v>
      </c>
      <c r="H1881" s="32">
        <v>39917</v>
      </c>
      <c r="I1881" s="195">
        <f t="shared" si="230"/>
        <v>0</v>
      </c>
      <c r="J1881" s="195">
        <f t="shared" si="231"/>
        <v>109400</v>
      </c>
      <c r="K1881" s="196" t="str">
        <f>IF(J1881&gt;0,"ATRASADO","")</f>
        <v>ATRASADO</v>
      </c>
    </row>
    <row r="1882" spans="2:11">
      <c r="B1882" s="32">
        <v>40463</v>
      </c>
      <c r="C1882" s="8" t="s">
        <v>473</v>
      </c>
      <c r="D1882" s="9" t="s">
        <v>470</v>
      </c>
      <c r="E1882" s="15" t="s">
        <v>102</v>
      </c>
      <c r="F1882" s="55">
        <v>2221</v>
      </c>
      <c r="G1882" s="28">
        <v>36818.400000000001</v>
      </c>
      <c r="H1882" s="32">
        <v>40463</v>
      </c>
      <c r="I1882" s="195">
        <f t="shared" si="230"/>
        <v>0</v>
      </c>
      <c r="J1882" s="195">
        <f t="shared" si="231"/>
        <v>36818.400000000001</v>
      </c>
      <c r="K1882" s="196" t="str">
        <f>IF(J1882&gt;0,"ATRASADO","")</f>
        <v>ATRASADO</v>
      </c>
    </row>
    <row r="1883" spans="2:11" s="77" customFormat="1">
      <c r="B1883" s="32"/>
      <c r="C1883" s="31"/>
      <c r="D1883" s="9"/>
      <c r="E1883" s="15"/>
      <c r="F1883" s="55"/>
      <c r="G1883" s="28"/>
      <c r="H1883" s="32"/>
      <c r="I1883" s="195" t="str">
        <f t="shared" si="230"/>
        <v/>
      </c>
      <c r="J1883" s="195" t="str">
        <f t="shared" si="231"/>
        <v/>
      </c>
      <c r="K1883" s="196"/>
    </row>
    <row r="1884" spans="2:11">
      <c r="B1884" s="32">
        <v>40899</v>
      </c>
      <c r="C1884" s="31" t="s">
        <v>383</v>
      </c>
      <c r="D1884" s="9" t="s">
        <v>384</v>
      </c>
      <c r="E1884" s="15" t="s">
        <v>376</v>
      </c>
      <c r="F1884" s="55">
        <v>2243</v>
      </c>
      <c r="G1884" s="28">
        <v>97758.55</v>
      </c>
      <c r="H1884" s="32">
        <v>40899</v>
      </c>
      <c r="I1884" s="195">
        <f t="shared" si="230"/>
        <v>0</v>
      </c>
      <c r="J1884" s="195">
        <f t="shared" si="231"/>
        <v>97758.55</v>
      </c>
      <c r="K1884" s="196" t="str">
        <f t="shared" ref="K1884:K1889" si="232">IF(J1884&gt;0,"ATRASADO","")</f>
        <v>ATRASADO</v>
      </c>
    </row>
    <row r="1885" spans="2:11">
      <c r="B1885" s="32">
        <v>40872</v>
      </c>
      <c r="C1885" s="31" t="s">
        <v>437</v>
      </c>
      <c r="D1885" s="9" t="s">
        <v>384</v>
      </c>
      <c r="E1885" s="15" t="s">
        <v>376</v>
      </c>
      <c r="F1885" s="55">
        <v>2243</v>
      </c>
      <c r="G1885" s="28">
        <v>47347.15</v>
      </c>
      <c r="H1885" s="32">
        <v>40899</v>
      </c>
      <c r="I1885" s="195">
        <f t="shared" si="230"/>
        <v>0</v>
      </c>
      <c r="J1885" s="195">
        <f t="shared" si="231"/>
        <v>47347.15</v>
      </c>
      <c r="K1885" s="196" t="str">
        <f t="shared" si="232"/>
        <v>ATRASADO</v>
      </c>
    </row>
    <row r="1886" spans="2:11">
      <c r="B1886" s="32">
        <v>40857</v>
      </c>
      <c r="C1886" s="31" t="s">
        <v>385</v>
      </c>
      <c r="D1886" s="9" t="s">
        <v>384</v>
      </c>
      <c r="E1886" s="15" t="s">
        <v>376</v>
      </c>
      <c r="F1886" s="55">
        <v>2243</v>
      </c>
      <c r="G1886" s="28">
        <v>64947.79</v>
      </c>
      <c r="H1886" s="32">
        <v>40857</v>
      </c>
      <c r="I1886" s="195">
        <f t="shared" si="230"/>
        <v>0</v>
      </c>
      <c r="J1886" s="195">
        <f t="shared" si="231"/>
        <v>64947.79</v>
      </c>
      <c r="K1886" s="196" t="str">
        <f t="shared" si="232"/>
        <v>ATRASADO</v>
      </c>
    </row>
    <row r="1887" spans="2:11">
      <c r="B1887" s="32">
        <v>40841</v>
      </c>
      <c r="C1887" s="31" t="s">
        <v>386</v>
      </c>
      <c r="D1887" s="9" t="s">
        <v>384</v>
      </c>
      <c r="E1887" s="15" t="s">
        <v>376</v>
      </c>
      <c r="F1887" s="55">
        <v>2243</v>
      </c>
      <c r="G1887" s="28">
        <v>63752.53</v>
      </c>
      <c r="H1887" s="32">
        <v>40841</v>
      </c>
      <c r="I1887" s="195">
        <f t="shared" si="230"/>
        <v>0</v>
      </c>
      <c r="J1887" s="195">
        <f t="shared" si="231"/>
        <v>63752.53</v>
      </c>
      <c r="K1887" s="196" t="str">
        <f t="shared" si="232"/>
        <v>ATRASADO</v>
      </c>
    </row>
    <row r="1888" spans="2:11" s="10" customFormat="1">
      <c r="B1888" s="32">
        <v>40796</v>
      </c>
      <c r="C1888" s="31" t="s">
        <v>387</v>
      </c>
      <c r="D1888" s="9" t="s">
        <v>384</v>
      </c>
      <c r="E1888" s="15" t="s">
        <v>376</v>
      </c>
      <c r="F1888" s="55">
        <v>2243</v>
      </c>
      <c r="G1888" s="28">
        <v>63723.519999999997</v>
      </c>
      <c r="H1888" s="32">
        <v>40796</v>
      </c>
      <c r="I1888" s="195">
        <f t="shared" si="230"/>
        <v>0</v>
      </c>
      <c r="J1888" s="195">
        <f t="shared" si="231"/>
        <v>63723.519999999997</v>
      </c>
      <c r="K1888" s="196" t="str">
        <f t="shared" si="232"/>
        <v>ATRASADO</v>
      </c>
    </row>
    <row r="1889" spans="2:11">
      <c r="B1889" s="32">
        <v>40826</v>
      </c>
      <c r="C1889" s="31" t="s">
        <v>388</v>
      </c>
      <c r="D1889" s="9" t="s">
        <v>384</v>
      </c>
      <c r="E1889" s="15" t="s">
        <v>376</v>
      </c>
      <c r="F1889" s="55">
        <v>2243</v>
      </c>
      <c r="G1889" s="28">
        <v>14142.43</v>
      </c>
      <c r="H1889" s="32">
        <v>40826</v>
      </c>
      <c r="I1889" s="195">
        <f t="shared" si="230"/>
        <v>0</v>
      </c>
      <c r="J1889" s="195">
        <f t="shared" si="231"/>
        <v>14142.43</v>
      </c>
      <c r="K1889" s="196" t="str">
        <f t="shared" si="232"/>
        <v>ATRASADO</v>
      </c>
    </row>
    <row r="1890" spans="2:11" s="77" customFormat="1">
      <c r="B1890" s="32"/>
      <c r="C1890" s="31"/>
      <c r="D1890" s="9"/>
      <c r="E1890" s="15"/>
      <c r="F1890" s="55"/>
      <c r="G1890" s="28"/>
      <c r="H1890" s="32"/>
      <c r="I1890" s="195" t="str">
        <f t="shared" si="230"/>
        <v/>
      </c>
      <c r="J1890" s="195" t="str">
        <f t="shared" si="231"/>
        <v/>
      </c>
      <c r="K1890" s="196"/>
    </row>
    <row r="1891" spans="2:11" s="58" customFormat="1">
      <c r="B1891" s="7" t="s">
        <v>265</v>
      </c>
      <c r="C1891" s="17" t="s">
        <v>234</v>
      </c>
      <c r="D1891" s="9" t="s">
        <v>264</v>
      </c>
      <c r="E1891" s="15" t="s">
        <v>6</v>
      </c>
      <c r="F1891" s="55">
        <v>2254</v>
      </c>
      <c r="G1891" s="28">
        <v>37800</v>
      </c>
      <c r="H1891" s="7" t="s">
        <v>265</v>
      </c>
      <c r="I1891" s="195">
        <f t="shared" si="230"/>
        <v>0</v>
      </c>
      <c r="J1891" s="195">
        <f t="shared" si="231"/>
        <v>37800</v>
      </c>
      <c r="K1891" s="196" t="str">
        <f>IF(J1891&gt;0,"ATRASADO","")</f>
        <v>ATRASADO</v>
      </c>
    </row>
    <row r="1892" spans="2:11" s="58" customFormat="1">
      <c r="B1892" s="7">
        <v>40359</v>
      </c>
      <c r="C1892" s="17" t="s">
        <v>237</v>
      </c>
      <c r="D1892" s="9" t="s">
        <v>264</v>
      </c>
      <c r="E1892" s="15" t="s">
        <v>6</v>
      </c>
      <c r="F1892" s="55">
        <v>2254</v>
      </c>
      <c r="G1892" s="28">
        <v>39600</v>
      </c>
      <c r="H1892" s="7">
        <v>40359</v>
      </c>
      <c r="I1892" s="195">
        <f t="shared" si="230"/>
        <v>0</v>
      </c>
      <c r="J1892" s="195">
        <f t="shared" si="231"/>
        <v>39600</v>
      </c>
      <c r="K1892" s="196" t="str">
        <f>IF(J1892&gt;0,"ATRASADO","")</f>
        <v>ATRASADO</v>
      </c>
    </row>
    <row r="1893" spans="2:11">
      <c r="B1893" s="7">
        <v>40390</v>
      </c>
      <c r="C1893" s="17" t="s">
        <v>238</v>
      </c>
      <c r="D1893" s="9" t="s">
        <v>264</v>
      </c>
      <c r="E1893" s="15" t="s">
        <v>6</v>
      </c>
      <c r="F1893" s="55">
        <v>2254</v>
      </c>
      <c r="G1893" s="28">
        <v>14400</v>
      </c>
      <c r="H1893" s="7">
        <v>40390</v>
      </c>
      <c r="I1893" s="195">
        <f t="shared" si="230"/>
        <v>0</v>
      </c>
      <c r="J1893" s="195">
        <f t="shared" si="231"/>
        <v>14400</v>
      </c>
      <c r="K1893" s="196" t="str">
        <f>IF(J1893&gt;0,"ATRASADO","")</f>
        <v>ATRASADO</v>
      </c>
    </row>
    <row r="1894" spans="2:11" s="77" customFormat="1">
      <c r="B1894" s="7"/>
      <c r="C1894" s="17"/>
      <c r="D1894" s="9"/>
      <c r="E1894" s="15"/>
      <c r="F1894" s="55"/>
      <c r="G1894" s="28"/>
      <c r="H1894" s="7"/>
      <c r="I1894" s="195" t="str">
        <f t="shared" si="230"/>
        <v/>
      </c>
      <c r="J1894" s="195" t="str">
        <f t="shared" si="231"/>
        <v/>
      </c>
      <c r="K1894" s="196"/>
    </row>
    <row r="1895" spans="2:11">
      <c r="B1895" s="32">
        <v>40847</v>
      </c>
      <c r="C1895" s="31" t="s">
        <v>389</v>
      </c>
      <c r="D1895" s="9" t="s">
        <v>390</v>
      </c>
      <c r="E1895" s="15" t="s">
        <v>135</v>
      </c>
      <c r="F1895" s="55">
        <v>2332</v>
      </c>
      <c r="G1895" s="28">
        <v>38104.33</v>
      </c>
      <c r="H1895" s="32">
        <v>40847</v>
      </c>
      <c r="I1895" s="195">
        <f t="shared" si="230"/>
        <v>0</v>
      </c>
      <c r="J1895" s="195">
        <f t="shared" si="231"/>
        <v>38104.33</v>
      </c>
      <c r="K1895" s="196" t="str">
        <f>IF(J1895&gt;0,"ATRASADO","")</f>
        <v>ATRASADO</v>
      </c>
    </row>
    <row r="1896" spans="2:11" s="77" customFormat="1">
      <c r="B1896" s="32"/>
      <c r="C1896" s="31"/>
      <c r="D1896" s="9"/>
      <c r="E1896" s="15"/>
      <c r="F1896" s="55"/>
      <c r="G1896" s="28"/>
      <c r="H1896" s="32"/>
      <c r="I1896" s="195" t="str">
        <f t="shared" si="230"/>
        <v/>
      </c>
      <c r="J1896" s="195" t="str">
        <f t="shared" si="231"/>
        <v/>
      </c>
      <c r="K1896" s="196"/>
    </row>
    <row r="1897" spans="2:11">
      <c r="B1897" s="32">
        <v>40217</v>
      </c>
      <c r="C1897" s="31" t="s">
        <v>475</v>
      </c>
      <c r="D1897" s="9" t="s">
        <v>474</v>
      </c>
      <c r="E1897" s="15" t="s">
        <v>131</v>
      </c>
      <c r="F1897" s="55">
        <v>2287</v>
      </c>
      <c r="G1897" s="28">
        <v>252250</v>
      </c>
      <c r="H1897" s="32">
        <v>40217</v>
      </c>
      <c r="I1897" s="195">
        <f t="shared" si="230"/>
        <v>0</v>
      </c>
      <c r="J1897" s="195">
        <f t="shared" si="231"/>
        <v>252250</v>
      </c>
      <c r="K1897" s="196" t="str">
        <f>IF(J1897&gt;0,"ATRASADO","")</f>
        <v>ATRASADO</v>
      </c>
    </row>
    <row r="1898" spans="2:11" s="77" customFormat="1">
      <c r="B1898" s="32"/>
      <c r="C1898" s="31"/>
      <c r="D1898" s="9"/>
      <c r="E1898" s="15"/>
      <c r="F1898" s="55"/>
      <c r="G1898" s="28"/>
      <c r="H1898" s="32"/>
      <c r="I1898" s="195" t="str">
        <f t="shared" si="230"/>
        <v/>
      </c>
      <c r="J1898" s="195" t="str">
        <f t="shared" si="231"/>
        <v/>
      </c>
      <c r="K1898" s="196"/>
    </row>
    <row r="1899" spans="2:11">
      <c r="B1899" s="32">
        <v>40283</v>
      </c>
      <c r="C1899" s="31" t="s">
        <v>525</v>
      </c>
      <c r="D1899" s="9" t="s">
        <v>524</v>
      </c>
      <c r="E1899" s="15" t="s">
        <v>527</v>
      </c>
      <c r="F1899" s="55">
        <v>2272</v>
      </c>
      <c r="G1899" s="28">
        <v>22953</v>
      </c>
      <c r="H1899" s="32">
        <v>40283</v>
      </c>
      <c r="I1899" s="195">
        <f t="shared" si="230"/>
        <v>0</v>
      </c>
      <c r="J1899" s="195">
        <f t="shared" si="231"/>
        <v>22953</v>
      </c>
      <c r="K1899" s="196" t="str">
        <f>IF(J1899&gt;0,"ATRASADO","")</f>
        <v>ATRASADO</v>
      </c>
    </row>
    <row r="1900" spans="2:11">
      <c r="B1900" s="32">
        <v>40333</v>
      </c>
      <c r="C1900" s="31" t="s">
        <v>526</v>
      </c>
      <c r="D1900" s="9" t="s">
        <v>524</v>
      </c>
      <c r="E1900" s="15" t="s">
        <v>527</v>
      </c>
      <c r="F1900" s="55">
        <v>2272</v>
      </c>
      <c r="G1900" s="28">
        <v>7047</v>
      </c>
      <c r="H1900" s="32">
        <v>40333</v>
      </c>
      <c r="I1900" s="195">
        <f t="shared" si="230"/>
        <v>0</v>
      </c>
      <c r="J1900" s="195">
        <f t="shared" si="231"/>
        <v>7047</v>
      </c>
      <c r="K1900" s="196" t="str">
        <f>IF(J1900&gt;0,"ATRASADO","")</f>
        <v>ATRASADO</v>
      </c>
    </row>
    <row r="1901" spans="2:11" s="147" customFormat="1">
      <c r="B1901" s="32"/>
      <c r="C1901" s="31"/>
      <c r="D1901" s="9"/>
      <c r="E1901" s="15"/>
      <c r="F1901" s="55"/>
      <c r="G1901" s="28"/>
      <c r="H1901" s="32"/>
      <c r="I1901" s="195"/>
      <c r="J1901" s="195"/>
      <c r="K1901" s="196"/>
    </row>
    <row r="1902" spans="2:11" ht="24">
      <c r="B1902" s="32">
        <v>40754</v>
      </c>
      <c r="C1902" s="31" t="s">
        <v>391</v>
      </c>
      <c r="D1902" s="9" t="s">
        <v>392</v>
      </c>
      <c r="E1902" s="15" t="s">
        <v>393</v>
      </c>
      <c r="F1902" s="55">
        <v>2287</v>
      </c>
      <c r="G1902" s="28">
        <v>30000</v>
      </c>
      <c r="H1902" s="32">
        <v>40754</v>
      </c>
      <c r="I1902" s="195">
        <f t="shared" ref="I1902:I1922" si="233">IF(G1902&gt;0,0,"")</f>
        <v>0</v>
      </c>
      <c r="J1902" s="195">
        <f t="shared" ref="J1902:J1922" si="234">IF(I1902=0,G1902,"")</f>
        <v>30000</v>
      </c>
      <c r="K1902" s="196" t="str">
        <f>IF(J1902&gt;0,"ATRASADO","")</f>
        <v>ATRASADO</v>
      </c>
    </row>
    <row r="1903" spans="2:11" s="89" customFormat="1">
      <c r="B1903" s="32"/>
      <c r="C1903" s="31"/>
      <c r="D1903" s="9"/>
      <c r="E1903" s="15"/>
      <c r="F1903" s="55"/>
      <c r="G1903" s="28"/>
      <c r="H1903" s="32"/>
      <c r="I1903" s="195" t="str">
        <f t="shared" si="233"/>
        <v/>
      </c>
      <c r="J1903" s="195" t="str">
        <f t="shared" si="234"/>
        <v/>
      </c>
      <c r="K1903" s="196"/>
    </row>
    <row r="1904" spans="2:11">
      <c r="B1904" s="7">
        <v>40359</v>
      </c>
      <c r="C1904" s="17" t="s">
        <v>237</v>
      </c>
      <c r="D1904" s="9" t="s">
        <v>266</v>
      </c>
      <c r="E1904" s="15" t="s">
        <v>6</v>
      </c>
      <c r="F1904" s="55">
        <v>2254</v>
      </c>
      <c r="G1904" s="28">
        <v>48400</v>
      </c>
      <c r="H1904" s="7">
        <v>40359</v>
      </c>
      <c r="I1904" s="195">
        <f t="shared" si="233"/>
        <v>0</v>
      </c>
      <c r="J1904" s="195">
        <f t="shared" si="234"/>
        <v>48400</v>
      </c>
      <c r="K1904" s="196" t="str">
        <f>IF(J1904&gt;0,"ATRASADO","")</f>
        <v>ATRASADO</v>
      </c>
    </row>
    <row r="1905" spans="2:11" s="58" customFormat="1">
      <c r="B1905" s="7">
        <v>40390</v>
      </c>
      <c r="C1905" s="17" t="s">
        <v>238</v>
      </c>
      <c r="D1905" s="9" t="s">
        <v>266</v>
      </c>
      <c r="E1905" s="15" t="s">
        <v>6</v>
      </c>
      <c r="F1905" s="55">
        <v>2254</v>
      </c>
      <c r="G1905" s="28">
        <v>17600</v>
      </c>
      <c r="H1905" s="7">
        <v>40390</v>
      </c>
      <c r="I1905" s="195">
        <f t="shared" si="233"/>
        <v>0</v>
      </c>
      <c r="J1905" s="195">
        <f t="shared" si="234"/>
        <v>17600</v>
      </c>
      <c r="K1905" s="196" t="str">
        <f>IF(J1905&gt;0,"ATRASADO","")</f>
        <v>ATRASADO</v>
      </c>
    </row>
    <row r="1906" spans="2:11" s="77" customFormat="1">
      <c r="B1906" s="7"/>
      <c r="C1906" s="17"/>
      <c r="D1906" s="9"/>
      <c r="E1906" s="15"/>
      <c r="F1906" s="55"/>
      <c r="G1906" s="28"/>
      <c r="H1906" s="7"/>
      <c r="I1906" s="195" t="str">
        <f t="shared" si="233"/>
        <v/>
      </c>
      <c r="J1906" s="195" t="str">
        <f t="shared" si="234"/>
        <v/>
      </c>
      <c r="K1906" s="196"/>
    </row>
    <row r="1907" spans="2:11" s="58" customFormat="1">
      <c r="B1907" s="6">
        <v>38668</v>
      </c>
      <c r="C1907" s="12">
        <v>236706</v>
      </c>
      <c r="D1907" s="9" t="s">
        <v>205</v>
      </c>
      <c r="E1907" s="15" t="s">
        <v>188</v>
      </c>
      <c r="F1907" s="55">
        <v>2311</v>
      </c>
      <c r="G1907" s="28">
        <v>897741.4</v>
      </c>
      <c r="H1907" s="6">
        <v>38668</v>
      </c>
      <c r="I1907" s="195">
        <f t="shared" si="233"/>
        <v>0</v>
      </c>
      <c r="J1907" s="195">
        <f t="shared" si="234"/>
        <v>897741.4</v>
      </c>
      <c r="K1907" s="196" t="str">
        <f>IF(J1907&gt;0,"ATRASADO","")</f>
        <v>ATRASADO</v>
      </c>
    </row>
    <row r="1908" spans="2:11">
      <c r="B1908" s="6">
        <v>38674</v>
      </c>
      <c r="C1908" s="12">
        <v>236970</v>
      </c>
      <c r="D1908" s="9" t="s">
        <v>205</v>
      </c>
      <c r="E1908" s="15" t="s">
        <v>188</v>
      </c>
      <c r="F1908" s="55">
        <v>2311</v>
      </c>
      <c r="G1908" s="28">
        <v>418841.2</v>
      </c>
      <c r="H1908" s="6">
        <v>38674</v>
      </c>
      <c r="I1908" s="195">
        <f t="shared" si="233"/>
        <v>0</v>
      </c>
      <c r="J1908" s="195">
        <f t="shared" si="234"/>
        <v>418841.2</v>
      </c>
      <c r="K1908" s="196" t="str">
        <f>IF(J1908&gt;0,"ATRASADO","")</f>
        <v>ATRASADO</v>
      </c>
    </row>
    <row r="1909" spans="2:11" s="77" customFormat="1">
      <c r="B1909" s="6"/>
      <c r="C1909" s="12"/>
      <c r="D1909" s="9"/>
      <c r="E1909" s="15"/>
      <c r="F1909" s="55"/>
      <c r="G1909" s="28"/>
      <c r="H1909" s="6"/>
      <c r="I1909" s="195" t="str">
        <f t="shared" si="233"/>
        <v/>
      </c>
      <c r="J1909" s="195" t="str">
        <f t="shared" si="234"/>
        <v/>
      </c>
      <c r="K1909" s="196"/>
    </row>
    <row r="1910" spans="2:11">
      <c r="B1910" s="7">
        <v>39691</v>
      </c>
      <c r="C1910" s="37" t="s">
        <v>418</v>
      </c>
      <c r="D1910" s="9" t="s">
        <v>447</v>
      </c>
      <c r="E1910" s="15" t="s">
        <v>448</v>
      </c>
      <c r="F1910" s="55"/>
      <c r="G1910" s="28">
        <v>4362483</v>
      </c>
      <c r="H1910" s="35">
        <v>39691</v>
      </c>
      <c r="I1910" s="195">
        <f t="shared" si="233"/>
        <v>0</v>
      </c>
      <c r="J1910" s="195">
        <f t="shared" si="234"/>
        <v>4362483</v>
      </c>
      <c r="K1910" s="196" t="str">
        <f>IF(J1910&gt;0,"ATRASADO","")</f>
        <v>ATRASADO</v>
      </c>
    </row>
    <row r="1911" spans="2:11" s="77" customFormat="1">
      <c r="B1911" s="7"/>
      <c r="C1911" s="37"/>
      <c r="D1911" s="9"/>
      <c r="E1911" s="15"/>
      <c r="F1911" s="55"/>
      <c r="G1911" s="28"/>
      <c r="H1911" s="35"/>
      <c r="I1911" s="195" t="str">
        <f t="shared" si="233"/>
        <v/>
      </c>
      <c r="J1911" s="195" t="str">
        <f t="shared" si="234"/>
        <v/>
      </c>
      <c r="K1911" s="196"/>
    </row>
    <row r="1912" spans="2:11">
      <c r="B1912" s="7">
        <v>40247</v>
      </c>
      <c r="C1912" s="17" t="s">
        <v>420</v>
      </c>
      <c r="D1912" s="9" t="s">
        <v>269</v>
      </c>
      <c r="E1912" s="15" t="s">
        <v>102</v>
      </c>
      <c r="F1912" s="55">
        <v>2221</v>
      </c>
      <c r="G1912" s="28">
        <v>23200</v>
      </c>
      <c r="H1912" s="7">
        <v>40280</v>
      </c>
      <c r="I1912" s="195">
        <f t="shared" si="233"/>
        <v>0</v>
      </c>
      <c r="J1912" s="195">
        <f t="shared" si="234"/>
        <v>23200</v>
      </c>
      <c r="K1912" s="196" t="str">
        <f t="shared" ref="K1912:K1917" si="235">IF(J1912&gt;0,"ATRASADO","")</f>
        <v>ATRASADO</v>
      </c>
    </row>
    <row r="1913" spans="2:11" s="64" customFormat="1">
      <c r="B1913" s="7">
        <v>40280</v>
      </c>
      <c r="C1913" s="17" t="s">
        <v>268</v>
      </c>
      <c r="D1913" s="9" t="s">
        <v>269</v>
      </c>
      <c r="E1913" s="15" t="s">
        <v>102</v>
      </c>
      <c r="F1913" s="55">
        <v>2221</v>
      </c>
      <c r="G1913" s="28">
        <v>23200</v>
      </c>
      <c r="H1913" s="7">
        <v>40280</v>
      </c>
      <c r="I1913" s="195">
        <f t="shared" si="233"/>
        <v>0</v>
      </c>
      <c r="J1913" s="195">
        <f t="shared" si="234"/>
        <v>23200</v>
      </c>
      <c r="K1913" s="196" t="str">
        <f t="shared" si="235"/>
        <v>ATRASADO</v>
      </c>
    </row>
    <row r="1914" spans="2:11">
      <c r="B1914" s="7">
        <v>40310</v>
      </c>
      <c r="C1914" s="17" t="s">
        <v>270</v>
      </c>
      <c r="D1914" s="9" t="s">
        <v>269</v>
      </c>
      <c r="E1914" s="15" t="s">
        <v>102</v>
      </c>
      <c r="F1914" s="55">
        <v>2221</v>
      </c>
      <c r="G1914" s="28">
        <v>23200</v>
      </c>
      <c r="H1914" s="7">
        <v>40310</v>
      </c>
      <c r="I1914" s="195">
        <f t="shared" si="233"/>
        <v>0</v>
      </c>
      <c r="J1914" s="195">
        <f t="shared" si="234"/>
        <v>23200</v>
      </c>
      <c r="K1914" s="196" t="str">
        <f t="shared" si="235"/>
        <v>ATRASADO</v>
      </c>
    </row>
    <row r="1915" spans="2:11">
      <c r="B1915" s="7">
        <v>40343</v>
      </c>
      <c r="C1915" s="17" t="s">
        <v>421</v>
      </c>
      <c r="D1915" s="9" t="s">
        <v>269</v>
      </c>
      <c r="E1915" s="15" t="s">
        <v>102</v>
      </c>
      <c r="F1915" s="55">
        <v>2221</v>
      </c>
      <c r="G1915" s="28">
        <v>23200</v>
      </c>
      <c r="H1915" s="7">
        <v>40343</v>
      </c>
      <c r="I1915" s="195">
        <f t="shared" si="233"/>
        <v>0</v>
      </c>
      <c r="J1915" s="195">
        <f t="shared" si="234"/>
        <v>23200</v>
      </c>
      <c r="K1915" s="196" t="str">
        <f t="shared" si="235"/>
        <v>ATRASADO</v>
      </c>
    </row>
    <row r="1916" spans="2:11">
      <c r="B1916" s="7">
        <v>40379</v>
      </c>
      <c r="C1916" s="17" t="s">
        <v>271</v>
      </c>
      <c r="D1916" s="9" t="s">
        <v>269</v>
      </c>
      <c r="E1916" s="15" t="s">
        <v>102</v>
      </c>
      <c r="F1916" s="55">
        <v>2221</v>
      </c>
      <c r="G1916" s="28">
        <v>23200</v>
      </c>
      <c r="H1916" s="7">
        <v>40379</v>
      </c>
      <c r="I1916" s="195">
        <f t="shared" si="233"/>
        <v>0</v>
      </c>
      <c r="J1916" s="195">
        <f t="shared" si="234"/>
        <v>23200</v>
      </c>
      <c r="K1916" s="196" t="str">
        <f t="shared" si="235"/>
        <v>ATRASADO</v>
      </c>
    </row>
    <row r="1917" spans="2:11">
      <c r="B1917" s="7">
        <v>40403</v>
      </c>
      <c r="C1917" s="17" t="s">
        <v>272</v>
      </c>
      <c r="D1917" s="9" t="s">
        <v>269</v>
      </c>
      <c r="E1917" s="15" t="s">
        <v>102</v>
      </c>
      <c r="F1917" s="55">
        <v>2221</v>
      </c>
      <c r="G1917" s="28">
        <v>23200</v>
      </c>
      <c r="H1917" s="7">
        <v>40403</v>
      </c>
      <c r="I1917" s="195">
        <f t="shared" si="233"/>
        <v>0</v>
      </c>
      <c r="J1917" s="195">
        <f t="shared" si="234"/>
        <v>23200</v>
      </c>
      <c r="K1917" s="196" t="str">
        <f t="shared" si="235"/>
        <v>ATRASADO</v>
      </c>
    </row>
    <row r="1918" spans="2:11" s="77" customFormat="1">
      <c r="B1918" s="7"/>
      <c r="C1918" s="17"/>
      <c r="D1918" s="9"/>
      <c r="E1918" s="15"/>
      <c r="F1918" s="55"/>
      <c r="G1918" s="28"/>
      <c r="H1918" s="7"/>
      <c r="I1918" s="195" t="str">
        <f t="shared" si="233"/>
        <v/>
      </c>
      <c r="J1918" s="195" t="str">
        <f t="shared" si="234"/>
        <v/>
      </c>
      <c r="K1918" s="196"/>
    </row>
    <row r="1919" spans="2:11">
      <c r="B1919" s="7">
        <v>39962</v>
      </c>
      <c r="C1919" s="12" t="s">
        <v>460</v>
      </c>
      <c r="D1919" s="9" t="s">
        <v>459</v>
      </c>
      <c r="E1919" s="15" t="s">
        <v>21</v>
      </c>
      <c r="F1919" s="55">
        <v>2251</v>
      </c>
      <c r="G1919" s="28">
        <v>11700</v>
      </c>
      <c r="H1919" s="7">
        <v>39962</v>
      </c>
      <c r="I1919" s="195">
        <f t="shared" si="233"/>
        <v>0</v>
      </c>
      <c r="J1919" s="195">
        <f t="shared" si="234"/>
        <v>11700</v>
      </c>
      <c r="K1919" s="196" t="str">
        <f>IF(J1919&gt;0,"ATRASADO","")</f>
        <v>ATRASADO</v>
      </c>
    </row>
    <row r="1920" spans="2:11" s="77" customFormat="1">
      <c r="B1920" s="7"/>
      <c r="C1920" s="12"/>
      <c r="D1920" s="9"/>
      <c r="E1920" s="15"/>
      <c r="F1920" s="55"/>
      <c r="G1920" s="28"/>
      <c r="H1920" s="7"/>
      <c r="I1920" s="195" t="str">
        <f t="shared" si="233"/>
        <v/>
      </c>
      <c r="J1920" s="195" t="str">
        <f t="shared" si="234"/>
        <v/>
      </c>
      <c r="K1920" s="196"/>
    </row>
    <row r="1921" spans="2:11">
      <c r="B1921" s="7">
        <v>40438</v>
      </c>
      <c r="C1921" s="17" t="s">
        <v>532</v>
      </c>
      <c r="D1921" s="9" t="s">
        <v>206</v>
      </c>
      <c r="E1921" s="15" t="s">
        <v>188</v>
      </c>
      <c r="F1921" s="55">
        <v>2311</v>
      </c>
      <c r="G1921" s="28">
        <v>25269.200000000001</v>
      </c>
      <c r="H1921" s="7">
        <v>40438</v>
      </c>
      <c r="I1921" s="195">
        <f t="shared" si="233"/>
        <v>0</v>
      </c>
      <c r="J1921" s="195">
        <f t="shared" si="234"/>
        <v>25269.200000000001</v>
      </c>
      <c r="K1921" s="196" t="str">
        <f>IF(J1921&gt;0,"ATRASADO","")</f>
        <v>ATRASADO</v>
      </c>
    </row>
    <row r="1922" spans="2:11">
      <c r="B1922" s="7">
        <v>40441</v>
      </c>
      <c r="C1922" s="17" t="s">
        <v>533</v>
      </c>
      <c r="D1922" s="9" t="s">
        <v>206</v>
      </c>
      <c r="E1922" s="15" t="s">
        <v>188</v>
      </c>
      <c r="F1922" s="55">
        <v>2311</v>
      </c>
      <c r="G1922" s="28">
        <v>283904.2</v>
      </c>
      <c r="H1922" s="7">
        <v>40441</v>
      </c>
      <c r="I1922" s="195">
        <f t="shared" si="233"/>
        <v>0</v>
      </c>
      <c r="J1922" s="195">
        <f t="shared" si="234"/>
        <v>283904.2</v>
      </c>
      <c r="K1922" s="196" t="str">
        <f>IF(J1922&gt;0,"ATRASADO","")</f>
        <v>ATRASADO</v>
      </c>
    </row>
    <row r="1923" spans="2:11" s="188" customFormat="1">
      <c r="B1923" s="7"/>
      <c r="C1923" s="17"/>
      <c r="D1923" s="9"/>
      <c r="E1923" s="15"/>
      <c r="F1923" s="55"/>
      <c r="G1923" s="28"/>
      <c r="H1923" s="7"/>
      <c r="I1923" s="195"/>
      <c r="J1923" s="195"/>
      <c r="K1923" s="196"/>
    </row>
    <row r="1924" spans="2:11" s="188" customFormat="1">
      <c r="B1924" s="7">
        <v>45505</v>
      </c>
      <c r="C1924" s="17" t="s">
        <v>1006</v>
      </c>
      <c r="D1924" s="9" t="s">
        <v>1576</v>
      </c>
      <c r="E1924" s="15" t="s">
        <v>102</v>
      </c>
      <c r="F1924" s="55">
        <v>2221</v>
      </c>
      <c r="G1924" s="28">
        <v>23600</v>
      </c>
      <c r="H1924" s="7">
        <v>45505</v>
      </c>
      <c r="I1924" s="195">
        <f t="shared" ref="I1924:I1959" si="236">IF(G1924&gt;0,0,"")</f>
        <v>0</v>
      </c>
      <c r="J1924" s="195">
        <f t="shared" ref="J1924:J1959" si="237">IF(I1924=0,G1924,"")</f>
        <v>23600</v>
      </c>
      <c r="K1924" s="196" t="str">
        <f>IF(J1924&gt;0,"ATRASADO","")</f>
        <v>ATRASADO</v>
      </c>
    </row>
    <row r="1925" spans="2:11" s="188" customFormat="1">
      <c r="B1925" s="7">
        <v>45505</v>
      </c>
      <c r="C1925" s="17" t="s">
        <v>728</v>
      </c>
      <c r="D1925" s="9" t="s">
        <v>1576</v>
      </c>
      <c r="E1925" s="15" t="s">
        <v>102</v>
      </c>
      <c r="F1925" s="55">
        <v>2221</v>
      </c>
      <c r="G1925" s="28">
        <v>23600</v>
      </c>
      <c r="H1925" s="7">
        <v>45505</v>
      </c>
      <c r="I1925" s="195">
        <f t="shared" si="236"/>
        <v>0</v>
      </c>
      <c r="J1925" s="195">
        <f t="shared" si="237"/>
        <v>23600</v>
      </c>
      <c r="K1925" s="196" t="str">
        <f>IF(J1925&gt;0,"ATRASADO","")</f>
        <v>ATRASADO</v>
      </c>
    </row>
    <row r="1926" spans="2:11" s="188" customFormat="1">
      <c r="B1926" s="7">
        <v>45505</v>
      </c>
      <c r="C1926" s="17" t="s">
        <v>833</v>
      </c>
      <c r="D1926" s="9" t="s">
        <v>1576</v>
      </c>
      <c r="E1926" s="15" t="s">
        <v>102</v>
      </c>
      <c r="F1926" s="55">
        <v>2221</v>
      </c>
      <c r="G1926" s="28">
        <v>23600</v>
      </c>
      <c r="H1926" s="7">
        <v>45505</v>
      </c>
      <c r="I1926" s="195">
        <f t="shared" si="236"/>
        <v>0</v>
      </c>
      <c r="J1926" s="195">
        <f t="shared" si="237"/>
        <v>23600</v>
      </c>
      <c r="K1926" s="196" t="str">
        <f>IF(J1926&gt;0,"ATRASADO","")</f>
        <v>ATRASADO</v>
      </c>
    </row>
    <row r="1927" spans="2:11" s="188" customFormat="1">
      <c r="B1927" s="7">
        <v>45505</v>
      </c>
      <c r="C1927" s="17" t="s">
        <v>832</v>
      </c>
      <c r="D1927" s="9" t="s">
        <v>1576</v>
      </c>
      <c r="E1927" s="15" t="s">
        <v>102</v>
      </c>
      <c r="F1927" s="55">
        <v>2221</v>
      </c>
      <c r="G1927" s="28">
        <v>23600</v>
      </c>
      <c r="H1927" s="7">
        <v>45505</v>
      </c>
      <c r="I1927" s="195">
        <f t="shared" si="236"/>
        <v>0</v>
      </c>
      <c r="J1927" s="195">
        <f t="shared" si="237"/>
        <v>23600</v>
      </c>
      <c r="K1927" s="196" t="str">
        <f>IF(J1927&gt;0,"ATRASADO","")</f>
        <v>ATRASADO</v>
      </c>
    </row>
    <row r="1928" spans="2:11" s="188" customFormat="1">
      <c r="B1928" s="7">
        <v>45505</v>
      </c>
      <c r="C1928" s="17" t="s">
        <v>1038</v>
      </c>
      <c r="D1928" s="9" t="s">
        <v>1576</v>
      </c>
      <c r="E1928" s="15" t="s">
        <v>102</v>
      </c>
      <c r="F1928" s="55">
        <v>2221</v>
      </c>
      <c r="G1928" s="28">
        <v>23600</v>
      </c>
      <c r="H1928" s="7">
        <v>45505</v>
      </c>
      <c r="I1928" s="195">
        <f t="shared" si="236"/>
        <v>0</v>
      </c>
      <c r="J1928" s="195">
        <f t="shared" si="237"/>
        <v>23600</v>
      </c>
      <c r="K1928" s="196" t="str">
        <f>IF(J1928&gt;0,"ATRASADO","")</f>
        <v>ATRASADO</v>
      </c>
    </row>
    <row r="1929" spans="2:11" s="77" customFormat="1">
      <c r="B1929" s="7"/>
      <c r="C1929" s="17"/>
      <c r="D1929" s="9"/>
      <c r="E1929" s="15"/>
      <c r="F1929" s="55"/>
      <c r="G1929" s="28"/>
      <c r="H1929" s="7"/>
      <c r="I1929" s="195" t="str">
        <f t="shared" si="236"/>
        <v/>
      </c>
      <c r="J1929" s="195" t="str">
        <f t="shared" si="237"/>
        <v/>
      </c>
      <c r="K1929" s="196"/>
    </row>
    <row r="1930" spans="2:11">
      <c r="B1930" s="7">
        <v>40269</v>
      </c>
      <c r="C1930" s="17" t="s">
        <v>214</v>
      </c>
      <c r="D1930" s="9" t="s">
        <v>273</v>
      </c>
      <c r="E1930" s="15" t="s">
        <v>102</v>
      </c>
      <c r="F1930" s="55">
        <v>2221</v>
      </c>
      <c r="G1930" s="28">
        <v>290000</v>
      </c>
      <c r="H1930" s="7">
        <v>40210</v>
      </c>
      <c r="I1930" s="195">
        <f t="shared" si="236"/>
        <v>0</v>
      </c>
      <c r="J1930" s="195">
        <f t="shared" si="237"/>
        <v>290000</v>
      </c>
      <c r="K1930" s="196" t="str">
        <f>IF(J1930&gt;0,"ATRASADO","")</f>
        <v>ATRASADO</v>
      </c>
    </row>
    <row r="1931" spans="2:11">
      <c r="B1931" s="7">
        <v>40274</v>
      </c>
      <c r="C1931" s="17" t="s">
        <v>422</v>
      </c>
      <c r="D1931" s="9" t="s">
        <v>273</v>
      </c>
      <c r="E1931" s="15" t="s">
        <v>102</v>
      </c>
      <c r="F1931" s="55">
        <v>2221</v>
      </c>
      <c r="G1931" s="28">
        <v>145000</v>
      </c>
      <c r="H1931" s="7">
        <v>40240</v>
      </c>
      <c r="I1931" s="195">
        <f t="shared" si="236"/>
        <v>0</v>
      </c>
      <c r="J1931" s="195">
        <f t="shared" si="237"/>
        <v>145000</v>
      </c>
      <c r="K1931" s="196" t="str">
        <f>IF(J1931&gt;0,"ATRASADO","")</f>
        <v>ATRASADO</v>
      </c>
    </row>
    <row r="1932" spans="2:11">
      <c r="B1932" s="7">
        <v>40331</v>
      </c>
      <c r="C1932" s="17" t="s">
        <v>215</v>
      </c>
      <c r="D1932" s="9" t="s">
        <v>273</v>
      </c>
      <c r="E1932" s="15" t="s">
        <v>102</v>
      </c>
      <c r="F1932" s="55">
        <v>2221</v>
      </c>
      <c r="G1932" s="28">
        <v>145000</v>
      </c>
      <c r="H1932" s="7">
        <v>40331</v>
      </c>
      <c r="I1932" s="195">
        <f t="shared" si="236"/>
        <v>0</v>
      </c>
      <c r="J1932" s="195">
        <f t="shared" si="237"/>
        <v>145000</v>
      </c>
      <c r="K1932" s="196" t="str">
        <f>IF(J1932&gt;0,"ATRASADO","")</f>
        <v>ATRASADO</v>
      </c>
    </row>
    <row r="1933" spans="2:11" s="77" customFormat="1">
      <c r="B1933" s="7"/>
      <c r="C1933" s="17"/>
      <c r="D1933" s="9"/>
      <c r="E1933" s="15"/>
      <c r="F1933" s="55"/>
      <c r="G1933" s="28"/>
      <c r="H1933" s="7"/>
      <c r="I1933" s="195" t="str">
        <f t="shared" si="236"/>
        <v/>
      </c>
      <c r="J1933" s="195" t="str">
        <f t="shared" si="237"/>
        <v/>
      </c>
      <c r="K1933" s="196"/>
    </row>
    <row r="1934" spans="2:11">
      <c r="B1934" s="7">
        <v>40252</v>
      </c>
      <c r="C1934" s="17" t="s">
        <v>207</v>
      </c>
      <c r="D1934" s="9" t="s">
        <v>208</v>
      </c>
      <c r="E1934" s="15" t="s">
        <v>188</v>
      </c>
      <c r="F1934" s="55">
        <v>2311</v>
      </c>
      <c r="G1934" s="28">
        <v>231408</v>
      </c>
      <c r="H1934" s="7">
        <v>40252</v>
      </c>
      <c r="I1934" s="195">
        <f t="shared" si="236"/>
        <v>0</v>
      </c>
      <c r="J1934" s="195">
        <f t="shared" si="237"/>
        <v>231408</v>
      </c>
      <c r="K1934" s="196" t="str">
        <f>IF(J1934&gt;0,"ATRASADO","")</f>
        <v>ATRASADO</v>
      </c>
    </row>
    <row r="1935" spans="2:11">
      <c r="B1935" s="7">
        <v>40259</v>
      </c>
      <c r="C1935" s="17" t="s">
        <v>209</v>
      </c>
      <c r="D1935" s="9" t="s">
        <v>208</v>
      </c>
      <c r="E1935" s="15" t="s">
        <v>188</v>
      </c>
      <c r="F1935" s="55">
        <v>2311</v>
      </c>
      <c r="G1935" s="28">
        <v>465184</v>
      </c>
      <c r="H1935" s="7">
        <v>40259</v>
      </c>
      <c r="I1935" s="195">
        <f t="shared" si="236"/>
        <v>0</v>
      </c>
      <c r="J1935" s="195">
        <f t="shared" si="237"/>
        <v>465184</v>
      </c>
      <c r="K1935" s="196" t="str">
        <f>IF(J1935&gt;0,"ATRASADO","")</f>
        <v>ATRASADO</v>
      </c>
    </row>
    <row r="1936" spans="2:11">
      <c r="B1936" s="7">
        <v>40280</v>
      </c>
      <c r="C1936" s="17" t="s">
        <v>210</v>
      </c>
      <c r="D1936" s="9" t="s">
        <v>208</v>
      </c>
      <c r="E1936" s="15" t="s">
        <v>188</v>
      </c>
      <c r="F1936" s="55">
        <v>2311</v>
      </c>
      <c r="G1936" s="28">
        <v>155072</v>
      </c>
      <c r="H1936" s="7">
        <v>40280</v>
      </c>
      <c r="I1936" s="195">
        <f t="shared" si="236"/>
        <v>0</v>
      </c>
      <c r="J1936" s="195">
        <f t="shared" si="237"/>
        <v>155072</v>
      </c>
      <c r="K1936" s="196" t="str">
        <f>IF(J1936&gt;0,"ATRASADO","")</f>
        <v>ATRASADO</v>
      </c>
    </row>
    <row r="1937" spans="2:11">
      <c r="B1937" s="7">
        <v>40231</v>
      </c>
      <c r="C1937" s="17" t="s">
        <v>211</v>
      </c>
      <c r="D1937" s="9" t="s">
        <v>208</v>
      </c>
      <c r="E1937" s="15" t="s">
        <v>188</v>
      </c>
      <c r="F1937" s="55">
        <v>2311</v>
      </c>
      <c r="G1937" s="28">
        <v>154072</v>
      </c>
      <c r="H1937" s="7">
        <v>40231</v>
      </c>
      <c r="I1937" s="195">
        <f t="shared" si="236"/>
        <v>0</v>
      </c>
      <c r="J1937" s="195">
        <f t="shared" si="237"/>
        <v>154072</v>
      </c>
      <c r="K1937" s="196" t="str">
        <f>IF(J1937&gt;0,"ATRASADO","")</f>
        <v>ATRASADO</v>
      </c>
    </row>
    <row r="1938" spans="2:11">
      <c r="B1938" s="7">
        <v>41122</v>
      </c>
      <c r="C1938" s="17" t="s">
        <v>419</v>
      </c>
      <c r="D1938" s="9" t="s">
        <v>208</v>
      </c>
      <c r="E1938" s="15" t="s">
        <v>188</v>
      </c>
      <c r="F1938" s="55">
        <v>2311</v>
      </c>
      <c r="G1938" s="28">
        <v>145000</v>
      </c>
      <c r="H1938" s="7">
        <v>41122</v>
      </c>
      <c r="I1938" s="195">
        <f t="shared" si="236"/>
        <v>0</v>
      </c>
      <c r="J1938" s="195">
        <f t="shared" si="237"/>
        <v>145000</v>
      </c>
      <c r="K1938" s="196" t="str">
        <f>IF(J1938&gt;0,"ATRASADO","")</f>
        <v>ATRASADO</v>
      </c>
    </row>
    <row r="1939" spans="2:11" s="77" customFormat="1">
      <c r="B1939" s="7"/>
      <c r="C1939" s="17"/>
      <c r="D1939" s="9"/>
      <c r="E1939" s="15"/>
      <c r="F1939" s="55"/>
      <c r="G1939" s="28"/>
      <c r="H1939" s="7"/>
      <c r="I1939" s="195" t="str">
        <f t="shared" si="236"/>
        <v/>
      </c>
      <c r="J1939" s="195" t="str">
        <f t="shared" si="237"/>
        <v/>
      </c>
      <c r="K1939" s="196"/>
    </row>
    <row r="1940" spans="2:11">
      <c r="B1940" s="6">
        <v>40179</v>
      </c>
      <c r="C1940" s="12">
        <v>1500102840</v>
      </c>
      <c r="D1940" s="9" t="s">
        <v>463</v>
      </c>
      <c r="E1940" s="15" t="s">
        <v>102</v>
      </c>
      <c r="F1940" s="55">
        <v>2221</v>
      </c>
      <c r="G1940" s="28">
        <v>17400</v>
      </c>
      <c r="H1940" s="6">
        <v>40179</v>
      </c>
      <c r="I1940" s="195">
        <f t="shared" si="236"/>
        <v>0</v>
      </c>
      <c r="J1940" s="195">
        <f t="shared" si="237"/>
        <v>17400</v>
      </c>
      <c r="K1940" s="196" t="str">
        <f>IF(J1940&gt;0,"ATRASADO","")</f>
        <v>ATRASADO</v>
      </c>
    </row>
    <row r="1941" spans="2:11" s="77" customFormat="1">
      <c r="B1941" s="6"/>
      <c r="C1941" s="12"/>
      <c r="D1941" s="9"/>
      <c r="E1941" s="15"/>
      <c r="F1941" s="55"/>
      <c r="G1941" s="28"/>
      <c r="H1941" s="6"/>
      <c r="I1941" s="195" t="str">
        <f t="shared" si="236"/>
        <v/>
      </c>
      <c r="J1941" s="195" t="str">
        <f t="shared" si="237"/>
        <v/>
      </c>
      <c r="K1941" s="196"/>
    </row>
    <row r="1942" spans="2:11">
      <c r="B1942" s="6">
        <v>41071</v>
      </c>
      <c r="C1942" s="12">
        <v>1500000002</v>
      </c>
      <c r="D1942" s="9" t="s">
        <v>11</v>
      </c>
      <c r="E1942" s="15" t="s">
        <v>7</v>
      </c>
      <c r="F1942" s="55">
        <v>2311</v>
      </c>
      <c r="G1942" s="28">
        <v>20380.400000000001</v>
      </c>
      <c r="H1942" s="6">
        <v>41071</v>
      </c>
      <c r="I1942" s="195">
        <f t="shared" si="236"/>
        <v>0</v>
      </c>
      <c r="J1942" s="195">
        <f t="shared" si="237"/>
        <v>20380.400000000001</v>
      </c>
      <c r="K1942" s="196" t="str">
        <f>IF(J1942&gt;0,"ATRASADO","")</f>
        <v>ATRASADO</v>
      </c>
    </row>
    <row r="1943" spans="2:11">
      <c r="B1943" s="93"/>
      <c r="C1943" s="56"/>
      <c r="D1943" s="9"/>
      <c r="E1943" s="15"/>
      <c r="F1943" s="55"/>
      <c r="G1943" s="57"/>
      <c r="H1943" s="208"/>
      <c r="I1943" s="195" t="str">
        <f t="shared" si="236"/>
        <v/>
      </c>
      <c r="J1943" s="195" t="str">
        <f t="shared" si="237"/>
        <v/>
      </c>
      <c r="K1943" s="196"/>
    </row>
    <row r="1944" spans="2:11">
      <c r="B1944" s="32">
        <v>40121</v>
      </c>
      <c r="C1944" s="31" t="s">
        <v>504</v>
      </c>
      <c r="D1944" s="9" t="s">
        <v>505</v>
      </c>
      <c r="E1944" s="15" t="s">
        <v>102</v>
      </c>
      <c r="F1944" s="55">
        <v>2221</v>
      </c>
      <c r="G1944" s="28">
        <v>58000</v>
      </c>
      <c r="H1944" s="32">
        <v>40121</v>
      </c>
      <c r="I1944" s="195">
        <f t="shared" si="236"/>
        <v>0</v>
      </c>
      <c r="J1944" s="195">
        <f t="shared" si="237"/>
        <v>58000</v>
      </c>
      <c r="K1944" s="196" t="str">
        <f>IF(J1944&gt;0,"ATRASADO","")</f>
        <v>ATRASADO</v>
      </c>
    </row>
    <row r="1945" spans="2:11">
      <c r="B1945" s="93"/>
      <c r="C1945" s="56"/>
      <c r="D1945" s="9"/>
      <c r="E1945" s="15"/>
      <c r="F1945" s="55"/>
      <c r="G1945" s="57"/>
      <c r="H1945" s="208"/>
      <c r="I1945" s="195" t="str">
        <f t="shared" si="236"/>
        <v/>
      </c>
      <c r="J1945" s="195" t="str">
        <f t="shared" si="237"/>
        <v/>
      </c>
      <c r="K1945" s="196"/>
    </row>
    <row r="1946" spans="2:11">
      <c r="B1946" s="7">
        <v>40096</v>
      </c>
      <c r="C1946" s="17" t="s">
        <v>212</v>
      </c>
      <c r="D1946" s="9" t="s">
        <v>547</v>
      </c>
      <c r="E1946" s="15" t="s">
        <v>188</v>
      </c>
      <c r="F1946" s="55">
        <v>2311</v>
      </c>
      <c r="G1946" s="28">
        <v>35279.08</v>
      </c>
      <c r="H1946" s="7">
        <v>40096</v>
      </c>
      <c r="I1946" s="195">
        <f t="shared" si="236"/>
        <v>0</v>
      </c>
      <c r="J1946" s="195">
        <f t="shared" si="237"/>
        <v>35279.08</v>
      </c>
      <c r="K1946" s="196" t="str">
        <f t="shared" ref="K1946:K1952" si="238">IF(J1946&gt;0,"ATRASADO","")</f>
        <v>ATRASADO</v>
      </c>
    </row>
    <row r="1947" spans="2:11">
      <c r="B1947" s="7">
        <v>40344</v>
      </c>
      <c r="C1947" s="17" t="s">
        <v>213</v>
      </c>
      <c r="D1947" s="9" t="s">
        <v>547</v>
      </c>
      <c r="E1947" s="15" t="s">
        <v>188</v>
      </c>
      <c r="F1947" s="55">
        <v>2311</v>
      </c>
      <c r="G1947" s="28">
        <v>164208.44</v>
      </c>
      <c r="H1947" s="7">
        <v>40344</v>
      </c>
      <c r="I1947" s="195">
        <f t="shared" si="236"/>
        <v>0</v>
      </c>
      <c r="J1947" s="195">
        <f t="shared" si="237"/>
        <v>164208.44</v>
      </c>
      <c r="K1947" s="196" t="str">
        <f t="shared" si="238"/>
        <v>ATRASADO</v>
      </c>
    </row>
    <row r="1948" spans="2:11">
      <c r="B1948" s="7">
        <v>40344</v>
      </c>
      <c r="C1948" s="17" t="s">
        <v>214</v>
      </c>
      <c r="D1948" s="9" t="s">
        <v>547</v>
      </c>
      <c r="E1948" s="15" t="s">
        <v>188</v>
      </c>
      <c r="F1948" s="55">
        <v>2311</v>
      </c>
      <c r="G1948" s="28">
        <v>447681.93</v>
      </c>
      <c r="H1948" s="7">
        <v>40344</v>
      </c>
      <c r="I1948" s="195">
        <f t="shared" si="236"/>
        <v>0</v>
      </c>
      <c r="J1948" s="195">
        <f t="shared" si="237"/>
        <v>447681.93</v>
      </c>
      <c r="K1948" s="196" t="str">
        <f t="shared" si="238"/>
        <v>ATRASADO</v>
      </c>
    </row>
    <row r="1949" spans="2:11">
      <c r="B1949" s="7">
        <v>40347</v>
      </c>
      <c r="C1949" s="17" t="s">
        <v>215</v>
      </c>
      <c r="D1949" s="9" t="s">
        <v>547</v>
      </c>
      <c r="E1949" s="15" t="s">
        <v>188</v>
      </c>
      <c r="F1949" s="55">
        <v>2311</v>
      </c>
      <c r="G1949" s="28">
        <v>104832.68</v>
      </c>
      <c r="H1949" s="7">
        <v>40347</v>
      </c>
      <c r="I1949" s="195">
        <f t="shared" si="236"/>
        <v>0</v>
      </c>
      <c r="J1949" s="195">
        <f t="shared" si="237"/>
        <v>104832.68</v>
      </c>
      <c r="K1949" s="196" t="str">
        <f t="shared" si="238"/>
        <v>ATRASADO</v>
      </c>
    </row>
    <row r="1950" spans="2:11">
      <c r="B1950" s="7">
        <v>40348</v>
      </c>
      <c r="C1950" s="17" t="s">
        <v>216</v>
      </c>
      <c r="D1950" s="9" t="s">
        <v>547</v>
      </c>
      <c r="E1950" s="15" t="s">
        <v>188</v>
      </c>
      <c r="F1950" s="55">
        <v>2311</v>
      </c>
      <c r="G1950" s="28">
        <v>50360.82</v>
      </c>
      <c r="H1950" s="7">
        <v>40348</v>
      </c>
      <c r="I1950" s="195">
        <f t="shared" si="236"/>
        <v>0</v>
      </c>
      <c r="J1950" s="195">
        <f t="shared" si="237"/>
        <v>50360.82</v>
      </c>
      <c r="K1950" s="196" t="str">
        <f t="shared" si="238"/>
        <v>ATRASADO</v>
      </c>
    </row>
    <row r="1951" spans="2:11">
      <c r="B1951" s="7">
        <v>40348</v>
      </c>
      <c r="C1951" s="17" t="s">
        <v>217</v>
      </c>
      <c r="D1951" s="9" t="s">
        <v>547</v>
      </c>
      <c r="E1951" s="15" t="s">
        <v>188</v>
      </c>
      <c r="F1951" s="55">
        <v>2311</v>
      </c>
      <c r="G1951" s="28">
        <v>50360.82</v>
      </c>
      <c r="H1951" s="7">
        <v>40348</v>
      </c>
      <c r="I1951" s="195">
        <f t="shared" si="236"/>
        <v>0</v>
      </c>
      <c r="J1951" s="195">
        <f t="shared" si="237"/>
        <v>50360.82</v>
      </c>
      <c r="K1951" s="196" t="str">
        <f t="shared" si="238"/>
        <v>ATRASADO</v>
      </c>
    </row>
    <row r="1952" spans="2:11">
      <c r="B1952" s="7">
        <v>40350</v>
      </c>
      <c r="C1952" s="17" t="s">
        <v>218</v>
      </c>
      <c r="D1952" s="9" t="s">
        <v>547</v>
      </c>
      <c r="E1952" s="15" t="s">
        <v>188</v>
      </c>
      <c r="F1952" s="55">
        <v>2311</v>
      </c>
      <c r="G1952" s="28">
        <v>50360.82</v>
      </c>
      <c r="H1952" s="7">
        <v>40350</v>
      </c>
      <c r="I1952" s="195">
        <f t="shared" si="236"/>
        <v>0</v>
      </c>
      <c r="J1952" s="195">
        <f t="shared" si="237"/>
        <v>50360.82</v>
      </c>
      <c r="K1952" s="196" t="str">
        <f t="shared" si="238"/>
        <v>ATRASADO</v>
      </c>
    </row>
    <row r="1953" spans="2:11" s="77" customFormat="1">
      <c r="B1953" s="7"/>
      <c r="C1953" s="17"/>
      <c r="D1953" s="9"/>
      <c r="E1953" s="15"/>
      <c r="F1953" s="55"/>
      <c r="G1953" s="28"/>
      <c r="H1953" s="7"/>
      <c r="I1953" s="195" t="str">
        <f t="shared" si="236"/>
        <v/>
      </c>
      <c r="J1953" s="195" t="str">
        <f t="shared" si="237"/>
        <v/>
      </c>
      <c r="K1953" s="196"/>
    </row>
    <row r="1954" spans="2:11">
      <c r="B1954" s="32">
        <v>39801</v>
      </c>
      <c r="C1954" s="31" t="s">
        <v>438</v>
      </c>
      <c r="D1954" s="9" t="s">
        <v>394</v>
      </c>
      <c r="E1954" s="15" t="s">
        <v>114</v>
      </c>
      <c r="F1954" s="55">
        <v>2332</v>
      </c>
      <c r="G1954" s="28">
        <v>5293.08</v>
      </c>
      <c r="H1954" s="32">
        <v>39801</v>
      </c>
      <c r="I1954" s="195">
        <f t="shared" si="236"/>
        <v>0</v>
      </c>
      <c r="J1954" s="195">
        <f t="shared" si="237"/>
        <v>5293.08</v>
      </c>
      <c r="K1954" s="196" t="str">
        <f>IF(J1954&gt;0,"ATRASADO","")</f>
        <v>ATRASADO</v>
      </c>
    </row>
    <row r="1955" spans="2:11">
      <c r="B1955" s="32">
        <v>40848</v>
      </c>
      <c r="C1955" s="31" t="s">
        <v>439</v>
      </c>
      <c r="D1955" s="9" t="s">
        <v>394</v>
      </c>
      <c r="E1955" s="15" t="s">
        <v>114</v>
      </c>
      <c r="F1955" s="55">
        <v>2332</v>
      </c>
      <c r="G1955" s="28">
        <v>2844.32</v>
      </c>
      <c r="H1955" s="32">
        <v>40603</v>
      </c>
      <c r="I1955" s="195">
        <f t="shared" si="236"/>
        <v>0</v>
      </c>
      <c r="J1955" s="195">
        <f t="shared" si="237"/>
        <v>2844.32</v>
      </c>
      <c r="K1955" s="196" t="str">
        <f>IF(J1955&gt;0,"ATRASADO","")</f>
        <v>ATRASADO</v>
      </c>
    </row>
    <row r="1956" spans="2:11" s="77" customFormat="1">
      <c r="B1956" s="32"/>
      <c r="C1956" s="31"/>
      <c r="D1956" s="9"/>
      <c r="E1956" s="15"/>
      <c r="F1956" s="55"/>
      <c r="G1956" s="28"/>
      <c r="H1956" s="32"/>
      <c r="I1956" s="195" t="str">
        <f t="shared" si="236"/>
        <v/>
      </c>
      <c r="J1956" s="195" t="str">
        <f t="shared" si="237"/>
        <v/>
      </c>
      <c r="K1956" s="196"/>
    </row>
    <row r="1957" spans="2:11">
      <c r="B1957" s="7">
        <v>40001</v>
      </c>
      <c r="C1957" s="33">
        <v>100000151</v>
      </c>
      <c r="D1957" s="9" t="s">
        <v>219</v>
      </c>
      <c r="E1957" s="15" t="s">
        <v>188</v>
      </c>
      <c r="F1957" s="55">
        <v>2311</v>
      </c>
      <c r="G1957" s="28">
        <v>77360.399999999994</v>
      </c>
      <c r="H1957" s="7">
        <v>40001</v>
      </c>
      <c r="I1957" s="195">
        <f t="shared" si="236"/>
        <v>0</v>
      </c>
      <c r="J1957" s="195">
        <f t="shared" si="237"/>
        <v>77360.399999999994</v>
      </c>
      <c r="K1957" s="196" t="str">
        <f>IF(J1957&gt;0,"ATRASADO","")</f>
        <v>ATRASADO</v>
      </c>
    </row>
    <row r="1958" spans="2:11" s="77" customFormat="1">
      <c r="B1958" s="7"/>
      <c r="C1958" s="33"/>
      <c r="D1958" s="9"/>
      <c r="E1958" s="15"/>
      <c r="F1958" s="55"/>
      <c r="G1958" s="28"/>
      <c r="H1958" s="7"/>
      <c r="I1958" s="195" t="str">
        <f t="shared" si="236"/>
        <v/>
      </c>
      <c r="J1958" s="195" t="str">
        <f t="shared" si="237"/>
        <v/>
      </c>
      <c r="K1958" s="196"/>
    </row>
    <row r="1959" spans="2:11">
      <c r="B1959" s="7">
        <v>40543</v>
      </c>
      <c r="C1959" s="14" t="s">
        <v>415</v>
      </c>
      <c r="D1959" s="9" t="s">
        <v>232</v>
      </c>
      <c r="E1959" s="15" t="s">
        <v>231</v>
      </c>
      <c r="F1959" s="55">
        <v>2271</v>
      </c>
      <c r="G1959" s="28">
        <v>2170670.15</v>
      </c>
      <c r="H1959" s="7">
        <v>40543</v>
      </c>
      <c r="I1959" s="195">
        <f t="shared" si="236"/>
        <v>0</v>
      </c>
      <c r="J1959" s="195">
        <f t="shared" si="237"/>
        <v>2170670.15</v>
      </c>
      <c r="K1959" s="196" t="str">
        <f>IF(J1959&gt;0,"ATRASADO","")</f>
        <v>ATRASADO</v>
      </c>
    </row>
    <row r="1960" spans="2:11" s="179" customFormat="1">
      <c r="B1960" s="7"/>
      <c r="C1960" s="14"/>
      <c r="D1960" s="9"/>
      <c r="E1960" s="15"/>
      <c r="F1960" s="55"/>
      <c r="G1960" s="28"/>
      <c r="H1960" s="7"/>
      <c r="I1960" s="195"/>
      <c r="J1960" s="195"/>
      <c r="K1960" s="196"/>
    </row>
    <row r="1961" spans="2:11" s="179" customFormat="1">
      <c r="B1961" s="7">
        <v>45474</v>
      </c>
      <c r="C1961" s="14" t="s">
        <v>879</v>
      </c>
      <c r="D1961" s="9" t="s">
        <v>1349</v>
      </c>
      <c r="E1961" s="15" t="s">
        <v>102</v>
      </c>
      <c r="F1961" s="55">
        <v>2221</v>
      </c>
      <c r="G1961" s="28">
        <v>35400</v>
      </c>
      <c r="H1961" s="7">
        <v>45474</v>
      </c>
      <c r="I1961" s="195">
        <f t="shared" ref="I1961:I1981" si="239">IF(G1961&gt;0,0,"")</f>
        <v>0</v>
      </c>
      <c r="J1961" s="195">
        <f t="shared" ref="J1961:J1981" si="240">IF(I1961=0,G1961,"")</f>
        <v>35400</v>
      </c>
      <c r="K1961" s="196" t="str">
        <f>IF(J1961&gt;0,"ATRASADO","")</f>
        <v>ATRASADO</v>
      </c>
    </row>
    <row r="1962" spans="2:11" s="179" customFormat="1">
      <c r="B1962" s="7">
        <v>45474</v>
      </c>
      <c r="C1962" s="14" t="s">
        <v>1507</v>
      </c>
      <c r="D1962" s="9" t="s">
        <v>1349</v>
      </c>
      <c r="E1962" s="15" t="s">
        <v>102</v>
      </c>
      <c r="F1962" s="55">
        <v>2221</v>
      </c>
      <c r="G1962" s="28">
        <v>35400</v>
      </c>
      <c r="H1962" s="7">
        <v>45474</v>
      </c>
      <c r="I1962" s="195">
        <f t="shared" si="239"/>
        <v>0</v>
      </c>
      <c r="J1962" s="195">
        <f t="shared" si="240"/>
        <v>35400</v>
      </c>
      <c r="K1962" s="196" t="str">
        <f>IF(J1962&gt;0,"ATRASADO","")</f>
        <v>ATRASADO</v>
      </c>
    </row>
    <row r="1963" spans="2:11" s="77" customFormat="1">
      <c r="B1963" s="7"/>
      <c r="C1963" s="14"/>
      <c r="D1963" s="9"/>
      <c r="E1963" s="15"/>
      <c r="F1963" s="55"/>
      <c r="G1963" s="28"/>
      <c r="H1963" s="7"/>
      <c r="I1963" s="195" t="str">
        <f t="shared" si="239"/>
        <v/>
      </c>
      <c r="J1963" s="195" t="str">
        <f t="shared" si="240"/>
        <v/>
      </c>
      <c r="K1963" s="196"/>
    </row>
    <row r="1964" spans="2:11" s="104" customFormat="1">
      <c r="B1964" s="7">
        <v>40177</v>
      </c>
      <c r="C1964" s="17" t="s">
        <v>220</v>
      </c>
      <c r="D1964" s="9" t="s">
        <v>221</v>
      </c>
      <c r="E1964" s="15" t="s">
        <v>536</v>
      </c>
      <c r="F1964" s="55">
        <v>2311</v>
      </c>
      <c r="G1964" s="28">
        <v>1501200</v>
      </c>
      <c r="H1964" s="7">
        <v>40177</v>
      </c>
      <c r="I1964" s="195">
        <f t="shared" si="239"/>
        <v>0</v>
      </c>
      <c r="J1964" s="195">
        <f t="shared" si="240"/>
        <v>1501200</v>
      </c>
      <c r="K1964" s="196" t="str">
        <f>IF(J1964&gt;0,"ATRASADO","")</f>
        <v>ATRASADO</v>
      </c>
    </row>
    <row r="1965" spans="2:11">
      <c r="B1965" s="7">
        <v>44203</v>
      </c>
      <c r="C1965" s="17" t="s">
        <v>711</v>
      </c>
      <c r="D1965" s="9" t="s">
        <v>221</v>
      </c>
      <c r="E1965" s="15" t="s">
        <v>536</v>
      </c>
      <c r="F1965" s="55">
        <v>2311</v>
      </c>
      <c r="G1965" s="28">
        <v>61200</v>
      </c>
      <c r="H1965" s="7">
        <v>44203</v>
      </c>
      <c r="I1965" s="195">
        <f t="shared" si="239"/>
        <v>0</v>
      </c>
      <c r="J1965" s="195">
        <f t="shared" si="240"/>
        <v>61200</v>
      </c>
      <c r="K1965" s="196" t="str">
        <f>IF(J1965&gt;0,"ATRASADO","")</f>
        <v>ATRASADO</v>
      </c>
    </row>
    <row r="1966" spans="2:11" s="169" customFormat="1">
      <c r="B1966" s="7">
        <v>45352</v>
      </c>
      <c r="C1966" s="17" t="s">
        <v>717</v>
      </c>
      <c r="D1966" s="9" t="s">
        <v>221</v>
      </c>
      <c r="E1966" s="15" t="s">
        <v>536</v>
      </c>
      <c r="F1966" s="55">
        <v>2311</v>
      </c>
      <c r="G1966" s="28">
        <v>6875000</v>
      </c>
      <c r="H1966" s="7">
        <v>45352</v>
      </c>
      <c r="I1966" s="195">
        <f t="shared" si="239"/>
        <v>0</v>
      </c>
      <c r="J1966" s="195">
        <f t="shared" si="240"/>
        <v>6875000</v>
      </c>
      <c r="K1966" s="196" t="str">
        <f>IF(J1966&gt;0,"ATRASADO","")</f>
        <v>ATRASADO</v>
      </c>
    </row>
    <row r="1967" spans="2:11" s="179" customFormat="1">
      <c r="B1967" s="7">
        <v>45484</v>
      </c>
      <c r="C1967" s="17" t="s">
        <v>720</v>
      </c>
      <c r="D1967" s="9" t="s">
        <v>221</v>
      </c>
      <c r="E1967" s="15" t="s">
        <v>536</v>
      </c>
      <c r="F1967" s="55">
        <v>2311</v>
      </c>
      <c r="G1967" s="28">
        <v>2650000</v>
      </c>
      <c r="H1967" s="7">
        <v>45484</v>
      </c>
      <c r="I1967" s="195">
        <f t="shared" si="239"/>
        <v>0</v>
      </c>
      <c r="J1967" s="195">
        <f t="shared" si="240"/>
        <v>2650000</v>
      </c>
      <c r="K1967" s="196" t="s">
        <v>746</v>
      </c>
    </row>
    <row r="1968" spans="2:11" s="77" customFormat="1">
      <c r="B1968" s="7"/>
      <c r="C1968" s="17"/>
      <c r="D1968" s="9"/>
      <c r="E1968" s="15"/>
      <c r="F1968" s="55"/>
      <c r="G1968" s="28"/>
      <c r="H1968" s="7"/>
      <c r="I1968" s="195" t="str">
        <f t="shared" si="239"/>
        <v/>
      </c>
      <c r="J1968" s="195" t="str">
        <f t="shared" si="240"/>
        <v/>
      </c>
      <c r="K1968" s="196"/>
    </row>
    <row r="1969" spans="2:11">
      <c r="B1969" s="7">
        <v>40184</v>
      </c>
      <c r="C1969" s="17" t="s">
        <v>274</v>
      </c>
      <c r="D1969" s="9" t="s">
        <v>275</v>
      </c>
      <c r="E1969" s="15" t="s">
        <v>102</v>
      </c>
      <c r="F1969" s="55">
        <v>2221</v>
      </c>
      <c r="G1969" s="28">
        <v>29000</v>
      </c>
      <c r="H1969" s="7">
        <v>40184</v>
      </c>
      <c r="I1969" s="195">
        <f t="shared" si="239"/>
        <v>0</v>
      </c>
      <c r="J1969" s="195">
        <f t="shared" si="240"/>
        <v>29000</v>
      </c>
      <c r="K1969" s="196" t="str">
        <f>IF(J1969&gt;0,"ATRASADO","")</f>
        <v>ATRASADO</v>
      </c>
    </row>
    <row r="1970" spans="2:11">
      <c r="B1970" s="7">
        <v>40215</v>
      </c>
      <c r="C1970" s="17" t="s">
        <v>423</v>
      </c>
      <c r="D1970" s="9" t="s">
        <v>275</v>
      </c>
      <c r="E1970" s="15" t="s">
        <v>102</v>
      </c>
      <c r="F1970" s="55">
        <v>2221</v>
      </c>
      <c r="G1970" s="28">
        <v>29000</v>
      </c>
      <c r="H1970" s="7">
        <v>40215</v>
      </c>
      <c r="I1970" s="195">
        <f t="shared" si="239"/>
        <v>0</v>
      </c>
      <c r="J1970" s="195">
        <f t="shared" si="240"/>
        <v>29000</v>
      </c>
      <c r="K1970" s="196" t="str">
        <f>IF(J1970&gt;0,"ATRASADO","")</f>
        <v>ATRASADO</v>
      </c>
    </row>
    <row r="1971" spans="2:11" s="89" customFormat="1">
      <c r="B1971" s="7"/>
      <c r="C1971" s="17"/>
      <c r="D1971" s="9"/>
      <c r="E1971" s="15"/>
      <c r="F1971" s="55"/>
      <c r="G1971" s="28"/>
      <c r="H1971" s="7"/>
      <c r="I1971" s="195" t="str">
        <f t="shared" si="239"/>
        <v/>
      </c>
      <c r="J1971" s="195" t="str">
        <f t="shared" si="240"/>
        <v/>
      </c>
      <c r="K1971" s="196"/>
    </row>
    <row r="1972" spans="2:11">
      <c r="B1972" s="32">
        <v>40492</v>
      </c>
      <c r="C1972" s="31" t="s">
        <v>395</v>
      </c>
      <c r="D1972" s="9" t="s">
        <v>396</v>
      </c>
      <c r="E1972" s="15" t="s">
        <v>24</v>
      </c>
      <c r="F1972" s="55">
        <v>2242</v>
      </c>
      <c r="G1972" s="28">
        <v>15000</v>
      </c>
      <c r="H1972" s="32">
        <v>40492</v>
      </c>
      <c r="I1972" s="195">
        <f t="shared" si="239"/>
        <v>0</v>
      </c>
      <c r="J1972" s="195">
        <f t="shared" si="240"/>
        <v>15000</v>
      </c>
      <c r="K1972" s="196" t="str">
        <f>IF(J1972&gt;0,"ATRASADO","")</f>
        <v>ATRASADO</v>
      </c>
    </row>
    <row r="1973" spans="2:11" s="77" customFormat="1">
      <c r="B1973" s="32"/>
      <c r="C1973" s="31"/>
      <c r="D1973" s="9"/>
      <c r="E1973" s="15"/>
      <c r="F1973" s="55"/>
      <c r="G1973" s="28"/>
      <c r="H1973" s="32"/>
      <c r="I1973" s="195" t="str">
        <f t="shared" si="239"/>
        <v/>
      </c>
      <c r="J1973" s="195" t="str">
        <f t="shared" si="240"/>
        <v/>
      </c>
      <c r="K1973" s="196"/>
    </row>
    <row r="1974" spans="2:11">
      <c r="B1974" s="7">
        <v>40908</v>
      </c>
      <c r="C1974" s="14" t="s">
        <v>456</v>
      </c>
      <c r="D1974" s="9" t="s">
        <v>457</v>
      </c>
      <c r="E1974" s="15" t="s">
        <v>458</v>
      </c>
      <c r="F1974" s="55">
        <v>2271</v>
      </c>
      <c r="G1974" s="28">
        <v>600000</v>
      </c>
      <c r="H1974" s="7">
        <v>40908</v>
      </c>
      <c r="I1974" s="195">
        <f t="shared" si="239"/>
        <v>0</v>
      </c>
      <c r="J1974" s="195">
        <f t="shared" si="240"/>
        <v>600000</v>
      </c>
      <c r="K1974" s="196" t="str">
        <f>IF(J1974&gt;0,"ATRASADO","")</f>
        <v>ATRASADO</v>
      </c>
    </row>
    <row r="1975" spans="2:11" s="77" customFormat="1">
      <c r="B1975" s="7"/>
      <c r="C1975" s="14"/>
      <c r="D1975" s="9"/>
      <c r="E1975" s="15"/>
      <c r="F1975" s="55"/>
      <c r="G1975" s="28"/>
      <c r="H1975" s="7"/>
      <c r="I1975" s="195" t="str">
        <f t="shared" si="239"/>
        <v/>
      </c>
      <c r="J1975" s="195" t="str">
        <f t="shared" si="240"/>
        <v/>
      </c>
      <c r="K1975" s="196"/>
    </row>
    <row r="1976" spans="2:11">
      <c r="B1976" s="7">
        <v>40309</v>
      </c>
      <c r="C1976" s="17" t="s">
        <v>276</v>
      </c>
      <c r="D1976" s="9" t="s">
        <v>277</v>
      </c>
      <c r="E1976" s="15" t="s">
        <v>102</v>
      </c>
      <c r="F1976" s="55">
        <v>2221</v>
      </c>
      <c r="G1976" s="28">
        <v>58000</v>
      </c>
      <c r="H1976" s="7">
        <v>40309</v>
      </c>
      <c r="I1976" s="195">
        <f t="shared" si="239"/>
        <v>0</v>
      </c>
      <c r="J1976" s="195">
        <f t="shared" si="240"/>
        <v>58000</v>
      </c>
      <c r="K1976" s="196" t="str">
        <f t="shared" ref="K1976:K1981" si="241">IF(J1976&gt;0,"ATRASADO","")</f>
        <v>ATRASADO</v>
      </c>
    </row>
    <row r="1977" spans="2:11">
      <c r="B1977" s="7">
        <v>40309</v>
      </c>
      <c r="C1977" s="17" t="s">
        <v>278</v>
      </c>
      <c r="D1977" s="9" t="s">
        <v>277</v>
      </c>
      <c r="E1977" s="15" t="s">
        <v>102</v>
      </c>
      <c r="F1977" s="55">
        <v>2221</v>
      </c>
      <c r="G1977" s="28">
        <v>58000</v>
      </c>
      <c r="H1977" s="7">
        <v>40309</v>
      </c>
      <c r="I1977" s="195">
        <f t="shared" si="239"/>
        <v>0</v>
      </c>
      <c r="J1977" s="195">
        <f t="shared" si="240"/>
        <v>58000</v>
      </c>
      <c r="K1977" s="196" t="str">
        <f t="shared" si="241"/>
        <v>ATRASADO</v>
      </c>
    </row>
    <row r="1978" spans="2:11">
      <c r="B1978" s="7">
        <v>40340</v>
      </c>
      <c r="C1978" s="17" t="s">
        <v>279</v>
      </c>
      <c r="D1978" s="9" t="s">
        <v>277</v>
      </c>
      <c r="E1978" s="15" t="s">
        <v>102</v>
      </c>
      <c r="F1978" s="55">
        <v>2221</v>
      </c>
      <c r="G1978" s="28">
        <v>58000</v>
      </c>
      <c r="H1978" s="7">
        <v>40340</v>
      </c>
      <c r="I1978" s="195">
        <f t="shared" si="239"/>
        <v>0</v>
      </c>
      <c r="J1978" s="195">
        <f t="shared" si="240"/>
        <v>58000</v>
      </c>
      <c r="K1978" s="196" t="str">
        <f t="shared" si="241"/>
        <v>ATRASADO</v>
      </c>
    </row>
    <row r="1979" spans="2:11">
      <c r="B1979" s="7">
        <v>40400</v>
      </c>
      <c r="C1979" s="17" t="s">
        <v>280</v>
      </c>
      <c r="D1979" s="9" t="s">
        <v>277</v>
      </c>
      <c r="E1979" s="15" t="s">
        <v>102</v>
      </c>
      <c r="F1979" s="55">
        <v>2221</v>
      </c>
      <c r="G1979" s="28">
        <v>58000</v>
      </c>
      <c r="H1979" s="7">
        <v>40400</v>
      </c>
      <c r="I1979" s="195">
        <f t="shared" si="239"/>
        <v>0</v>
      </c>
      <c r="J1979" s="195">
        <f t="shared" si="240"/>
        <v>58000</v>
      </c>
      <c r="K1979" s="196" t="str">
        <f t="shared" si="241"/>
        <v>ATRASADO</v>
      </c>
    </row>
    <row r="1980" spans="2:11">
      <c r="B1980" s="7">
        <v>40427</v>
      </c>
      <c r="C1980" s="17" t="s">
        <v>281</v>
      </c>
      <c r="D1980" s="9" t="s">
        <v>277</v>
      </c>
      <c r="E1980" s="15" t="s">
        <v>102</v>
      </c>
      <c r="F1980" s="55">
        <v>2221</v>
      </c>
      <c r="G1980" s="28">
        <v>58000</v>
      </c>
      <c r="H1980" s="7">
        <v>40427</v>
      </c>
      <c r="I1980" s="195">
        <f t="shared" si="239"/>
        <v>0</v>
      </c>
      <c r="J1980" s="195">
        <f t="shared" si="240"/>
        <v>58000</v>
      </c>
      <c r="K1980" s="196" t="str">
        <f t="shared" si="241"/>
        <v>ATRASADO</v>
      </c>
    </row>
    <row r="1981" spans="2:11">
      <c r="B1981" s="7">
        <v>40462</v>
      </c>
      <c r="C1981" s="17" t="s">
        <v>282</v>
      </c>
      <c r="D1981" s="9" t="s">
        <v>277</v>
      </c>
      <c r="E1981" s="15" t="s">
        <v>102</v>
      </c>
      <c r="F1981" s="55">
        <v>2221</v>
      </c>
      <c r="G1981" s="28">
        <v>58000</v>
      </c>
      <c r="H1981" s="7">
        <v>40462</v>
      </c>
      <c r="I1981" s="195">
        <f t="shared" si="239"/>
        <v>0</v>
      </c>
      <c r="J1981" s="195">
        <f t="shared" si="240"/>
        <v>58000</v>
      </c>
      <c r="K1981" s="196" t="str">
        <f t="shared" si="241"/>
        <v>ATRASADO</v>
      </c>
    </row>
    <row r="1982" spans="2:11" s="188" customFormat="1">
      <c r="B1982" s="7"/>
      <c r="C1982" s="17"/>
      <c r="D1982" s="9"/>
      <c r="E1982" s="15"/>
      <c r="F1982" s="55"/>
      <c r="G1982" s="28"/>
      <c r="H1982" s="7"/>
      <c r="I1982" s="195"/>
      <c r="J1982" s="195"/>
      <c r="K1982" s="196"/>
    </row>
    <row r="1983" spans="2:11" s="188" customFormat="1">
      <c r="B1983" s="7">
        <v>45505</v>
      </c>
      <c r="C1983" s="17" t="s">
        <v>1400</v>
      </c>
      <c r="D1983" s="9" t="s">
        <v>1573</v>
      </c>
      <c r="E1983" s="15" t="s">
        <v>102</v>
      </c>
      <c r="F1983" s="55">
        <v>2221</v>
      </c>
      <c r="G1983" s="28">
        <v>29500</v>
      </c>
      <c r="H1983" s="7">
        <v>45505</v>
      </c>
      <c r="I1983" s="195">
        <f t="shared" ref="I1983:I2005" si="242">IF(G1983&gt;0,0,"")</f>
        <v>0</v>
      </c>
      <c r="J1983" s="195">
        <f t="shared" ref="J1983:J2005" si="243">IF(I1983=0,G1983,"")</f>
        <v>29500</v>
      </c>
      <c r="K1983" s="196" t="str">
        <f>IF(J1983&gt;0,"ATRASADO","")</f>
        <v>ATRASADO</v>
      </c>
    </row>
    <row r="1984" spans="2:11" s="188" customFormat="1">
      <c r="B1984" s="7">
        <v>45505</v>
      </c>
      <c r="C1984" s="17" t="s">
        <v>1171</v>
      </c>
      <c r="D1984" s="9" t="s">
        <v>1573</v>
      </c>
      <c r="E1984" s="15" t="s">
        <v>102</v>
      </c>
      <c r="F1984" s="55">
        <v>2221</v>
      </c>
      <c r="G1984" s="28">
        <v>29500</v>
      </c>
      <c r="H1984" s="7">
        <v>45505</v>
      </c>
      <c r="I1984" s="195">
        <f t="shared" si="242"/>
        <v>0</v>
      </c>
      <c r="J1984" s="195">
        <f t="shared" si="243"/>
        <v>29500</v>
      </c>
      <c r="K1984" s="196" t="str">
        <f>IF(J1984&gt;0,"ATRASADO","")</f>
        <v>ATRASADO</v>
      </c>
    </row>
    <row r="1985" spans="2:11" s="188" customFormat="1">
      <c r="B1985" s="7">
        <v>45505</v>
      </c>
      <c r="C1985" s="17" t="s">
        <v>1172</v>
      </c>
      <c r="D1985" s="9" t="s">
        <v>1573</v>
      </c>
      <c r="E1985" s="15" t="s">
        <v>102</v>
      </c>
      <c r="F1985" s="55">
        <v>2221</v>
      </c>
      <c r="G1985" s="28">
        <v>29500</v>
      </c>
      <c r="H1985" s="7">
        <v>45505</v>
      </c>
      <c r="I1985" s="195">
        <f t="shared" si="242"/>
        <v>0</v>
      </c>
      <c r="J1985" s="195">
        <f t="shared" si="243"/>
        <v>29500</v>
      </c>
      <c r="K1985" s="196" t="str">
        <f>IF(J1985&gt;0,"ATRASADO","")</f>
        <v>ATRASADO</v>
      </c>
    </row>
    <row r="1986" spans="2:11" s="188" customFormat="1">
      <c r="B1986" s="7">
        <v>45505</v>
      </c>
      <c r="C1986" s="17" t="s">
        <v>1774</v>
      </c>
      <c r="D1986" s="9" t="s">
        <v>1573</v>
      </c>
      <c r="E1986" s="15" t="s">
        <v>102</v>
      </c>
      <c r="F1986" s="55">
        <v>2221</v>
      </c>
      <c r="G1986" s="28">
        <v>29500</v>
      </c>
      <c r="H1986" s="7">
        <v>45505</v>
      </c>
      <c r="I1986" s="195">
        <f t="shared" si="242"/>
        <v>0</v>
      </c>
      <c r="J1986" s="195">
        <f t="shared" si="243"/>
        <v>29500</v>
      </c>
      <c r="K1986" s="196" t="str">
        <f>IF(J1986&gt;0,"ATRASADO","")</f>
        <v>ATRASADO</v>
      </c>
    </row>
    <row r="1987" spans="2:11" s="77" customFormat="1">
      <c r="B1987" s="7"/>
      <c r="C1987" s="17"/>
      <c r="D1987" s="9"/>
      <c r="E1987" s="15"/>
      <c r="F1987" s="55"/>
      <c r="G1987" s="28"/>
      <c r="H1987" s="7"/>
      <c r="I1987" s="195" t="str">
        <f t="shared" si="242"/>
        <v/>
      </c>
      <c r="J1987" s="195" t="str">
        <f t="shared" si="243"/>
        <v/>
      </c>
      <c r="K1987" s="196"/>
    </row>
    <row r="1988" spans="2:11">
      <c r="B1988" s="6">
        <v>40908</v>
      </c>
      <c r="C1988" s="8">
        <v>100000030</v>
      </c>
      <c r="D1988" s="9" t="s">
        <v>255</v>
      </c>
      <c r="E1988" s="15" t="s">
        <v>102</v>
      </c>
      <c r="F1988" s="55">
        <v>2221</v>
      </c>
      <c r="G1988" s="28">
        <v>145000</v>
      </c>
      <c r="H1988" s="23">
        <v>40908</v>
      </c>
      <c r="I1988" s="195">
        <f t="shared" si="242"/>
        <v>0</v>
      </c>
      <c r="J1988" s="195">
        <f t="shared" si="243"/>
        <v>145000</v>
      </c>
      <c r="K1988" s="196" t="str">
        <f>IF(J1988&gt;0,"ATRASADO","")</f>
        <v>ATRASADO</v>
      </c>
    </row>
    <row r="1989" spans="2:11" s="77" customFormat="1">
      <c r="B1989" s="6"/>
      <c r="C1989" s="8"/>
      <c r="D1989" s="9"/>
      <c r="E1989" s="15"/>
      <c r="F1989" s="55"/>
      <c r="G1989" s="28"/>
      <c r="H1989" s="23"/>
      <c r="I1989" s="195" t="str">
        <f t="shared" si="242"/>
        <v/>
      </c>
      <c r="J1989" s="195" t="str">
        <f t="shared" si="243"/>
        <v/>
      </c>
      <c r="K1989" s="196"/>
    </row>
    <row r="1990" spans="2:11">
      <c r="B1990" s="32">
        <v>40210</v>
      </c>
      <c r="C1990" s="31" t="s">
        <v>488</v>
      </c>
      <c r="D1990" s="9" t="s">
        <v>490</v>
      </c>
      <c r="E1990" s="15" t="s">
        <v>102</v>
      </c>
      <c r="F1990" s="55">
        <v>2221</v>
      </c>
      <c r="G1990" s="28">
        <v>50000</v>
      </c>
      <c r="H1990" s="32">
        <v>40210</v>
      </c>
      <c r="I1990" s="195">
        <f t="shared" si="242"/>
        <v>0</v>
      </c>
      <c r="J1990" s="195">
        <f t="shared" si="243"/>
        <v>50000</v>
      </c>
      <c r="K1990" s="196" t="str">
        <f>IF(J1990&gt;0,"ATRASADO","")</f>
        <v>ATRASADO</v>
      </c>
    </row>
    <row r="1991" spans="2:11">
      <c r="B1991" s="32">
        <v>40238</v>
      </c>
      <c r="C1991" s="31" t="s">
        <v>489</v>
      </c>
      <c r="D1991" s="9" t="s">
        <v>490</v>
      </c>
      <c r="E1991" s="15" t="s">
        <v>102</v>
      </c>
      <c r="F1991" s="55">
        <v>2221</v>
      </c>
      <c r="G1991" s="28">
        <v>50000</v>
      </c>
      <c r="H1991" s="32">
        <v>40238</v>
      </c>
      <c r="I1991" s="195">
        <f t="shared" si="242"/>
        <v>0</v>
      </c>
      <c r="J1991" s="195">
        <f t="shared" si="243"/>
        <v>50000</v>
      </c>
      <c r="K1991" s="196" t="str">
        <f>IF(J1991&gt;0,"ATRASADO","")</f>
        <v>ATRASADO</v>
      </c>
    </row>
    <row r="1992" spans="2:11">
      <c r="B1992" s="93"/>
      <c r="C1992" s="56"/>
      <c r="D1992" s="9"/>
      <c r="E1992" s="15"/>
      <c r="F1992" s="55"/>
      <c r="G1992" s="57"/>
      <c r="H1992" s="208"/>
      <c r="I1992" s="195" t="str">
        <f t="shared" si="242"/>
        <v/>
      </c>
      <c r="J1992" s="195" t="str">
        <f t="shared" si="243"/>
        <v/>
      </c>
      <c r="K1992" s="196"/>
    </row>
    <row r="1993" spans="2:11">
      <c r="B1993" s="32">
        <v>40659</v>
      </c>
      <c r="C1993" s="31" t="s">
        <v>416</v>
      </c>
      <c r="D1993" s="9" t="s">
        <v>397</v>
      </c>
      <c r="E1993" s="15" t="s">
        <v>398</v>
      </c>
      <c r="F1993" s="55">
        <v>2287</v>
      </c>
      <c r="G1993" s="28">
        <v>525120.35</v>
      </c>
      <c r="H1993" s="32">
        <v>40659</v>
      </c>
      <c r="I1993" s="195">
        <f t="shared" si="242"/>
        <v>0</v>
      </c>
      <c r="J1993" s="195">
        <f t="shared" si="243"/>
        <v>525120.35</v>
      </c>
      <c r="K1993" s="196" t="str">
        <f>IF(J1993&gt;0,"ATRASADO","")</f>
        <v>ATRASADO</v>
      </c>
    </row>
    <row r="1994" spans="2:11" s="77" customFormat="1">
      <c r="B1994" s="32"/>
      <c r="C1994" s="31"/>
      <c r="D1994" s="9"/>
      <c r="E1994" s="15"/>
      <c r="F1994" s="55"/>
      <c r="G1994" s="28"/>
      <c r="H1994" s="32"/>
      <c r="I1994" s="195" t="str">
        <f t="shared" si="242"/>
        <v/>
      </c>
      <c r="J1994" s="195" t="str">
        <f t="shared" si="243"/>
        <v/>
      </c>
      <c r="K1994" s="196"/>
    </row>
    <row r="1995" spans="2:11">
      <c r="B1995" s="7">
        <v>40207</v>
      </c>
      <c r="C1995" s="17" t="s">
        <v>283</v>
      </c>
      <c r="D1995" s="9" t="s">
        <v>284</v>
      </c>
      <c r="E1995" s="15" t="s">
        <v>102</v>
      </c>
      <c r="F1995" s="55">
        <v>2221</v>
      </c>
      <c r="G1995" s="28">
        <v>50000</v>
      </c>
      <c r="H1995" s="7">
        <v>40207</v>
      </c>
      <c r="I1995" s="195">
        <f t="shared" si="242"/>
        <v>0</v>
      </c>
      <c r="J1995" s="195">
        <f t="shared" si="243"/>
        <v>50000</v>
      </c>
      <c r="K1995" s="196" t="str">
        <f t="shared" ref="K1995:K2000" si="244">IF(J1995&gt;0,"ATRASADO","")</f>
        <v>ATRASADO</v>
      </c>
    </row>
    <row r="1996" spans="2:11">
      <c r="B1996" s="7">
        <v>40207</v>
      </c>
      <c r="C1996" s="17" t="s">
        <v>285</v>
      </c>
      <c r="D1996" s="9" t="s">
        <v>284</v>
      </c>
      <c r="E1996" s="15" t="s">
        <v>102</v>
      </c>
      <c r="F1996" s="55">
        <v>2221</v>
      </c>
      <c r="G1996" s="28">
        <v>50000</v>
      </c>
      <c r="H1996" s="7">
        <v>40207</v>
      </c>
      <c r="I1996" s="195">
        <f t="shared" si="242"/>
        <v>0</v>
      </c>
      <c r="J1996" s="195">
        <f t="shared" si="243"/>
        <v>50000</v>
      </c>
      <c r="K1996" s="196" t="str">
        <f t="shared" si="244"/>
        <v>ATRASADO</v>
      </c>
    </row>
    <row r="1997" spans="2:11">
      <c r="B1997" s="7">
        <v>40234</v>
      </c>
      <c r="C1997" s="17" t="s">
        <v>286</v>
      </c>
      <c r="D1997" s="9" t="s">
        <v>284</v>
      </c>
      <c r="E1997" s="15" t="s">
        <v>102</v>
      </c>
      <c r="F1997" s="55">
        <v>2221</v>
      </c>
      <c r="G1997" s="28">
        <v>50000</v>
      </c>
      <c r="H1997" s="7">
        <v>40234</v>
      </c>
      <c r="I1997" s="195">
        <f t="shared" si="242"/>
        <v>0</v>
      </c>
      <c r="J1997" s="195">
        <f t="shared" si="243"/>
        <v>50000</v>
      </c>
      <c r="K1997" s="196" t="str">
        <f t="shared" si="244"/>
        <v>ATRASADO</v>
      </c>
    </row>
    <row r="1998" spans="2:11">
      <c r="B1998" s="7">
        <v>40247</v>
      </c>
      <c r="C1998" s="17" t="s">
        <v>287</v>
      </c>
      <c r="D1998" s="9" t="s">
        <v>284</v>
      </c>
      <c r="E1998" s="15" t="s">
        <v>102</v>
      </c>
      <c r="F1998" s="55">
        <v>2221</v>
      </c>
      <c r="G1998" s="28">
        <v>50000</v>
      </c>
      <c r="H1998" s="7">
        <v>40247</v>
      </c>
      <c r="I1998" s="195">
        <f t="shared" si="242"/>
        <v>0</v>
      </c>
      <c r="J1998" s="195">
        <f t="shared" si="243"/>
        <v>50000</v>
      </c>
      <c r="K1998" s="196" t="str">
        <f t="shared" si="244"/>
        <v>ATRASADO</v>
      </c>
    </row>
    <row r="1999" spans="2:11">
      <c r="B1999" s="7">
        <v>40282</v>
      </c>
      <c r="C1999" s="17" t="s">
        <v>288</v>
      </c>
      <c r="D1999" s="9" t="s">
        <v>284</v>
      </c>
      <c r="E1999" s="15" t="s">
        <v>102</v>
      </c>
      <c r="F1999" s="55">
        <v>2221</v>
      </c>
      <c r="G1999" s="28">
        <v>50000</v>
      </c>
      <c r="H1999" s="7">
        <v>40282</v>
      </c>
      <c r="I1999" s="195">
        <f t="shared" si="242"/>
        <v>0</v>
      </c>
      <c r="J1999" s="195">
        <f t="shared" si="243"/>
        <v>50000</v>
      </c>
      <c r="K1999" s="196" t="str">
        <f t="shared" si="244"/>
        <v>ATRASADO</v>
      </c>
    </row>
    <row r="2000" spans="2:11">
      <c r="B2000" s="7">
        <v>40318</v>
      </c>
      <c r="C2000" s="17" t="s">
        <v>289</v>
      </c>
      <c r="D2000" s="9" t="s">
        <v>284</v>
      </c>
      <c r="E2000" s="15" t="s">
        <v>102</v>
      </c>
      <c r="F2000" s="55">
        <v>2221</v>
      </c>
      <c r="G2000" s="28">
        <v>50000</v>
      </c>
      <c r="H2000" s="7">
        <v>40318</v>
      </c>
      <c r="I2000" s="195">
        <f t="shared" si="242"/>
        <v>0</v>
      </c>
      <c r="J2000" s="195">
        <f t="shared" si="243"/>
        <v>50000</v>
      </c>
      <c r="K2000" s="196" t="str">
        <f t="shared" si="244"/>
        <v>ATRASADO</v>
      </c>
    </row>
    <row r="2001" spans="2:11" s="77" customFormat="1">
      <c r="B2001" s="7"/>
      <c r="C2001" s="17"/>
      <c r="D2001" s="9"/>
      <c r="E2001" s="15"/>
      <c r="F2001" s="55"/>
      <c r="G2001" s="28"/>
      <c r="H2001" s="7"/>
      <c r="I2001" s="195" t="str">
        <f t="shared" si="242"/>
        <v/>
      </c>
      <c r="J2001" s="195" t="str">
        <f t="shared" si="243"/>
        <v/>
      </c>
      <c r="K2001" s="196"/>
    </row>
    <row r="2002" spans="2:11">
      <c r="B2002" s="7">
        <v>40025</v>
      </c>
      <c r="C2002" s="17" t="s">
        <v>222</v>
      </c>
      <c r="D2002" s="9" t="s">
        <v>546</v>
      </c>
      <c r="E2002" s="15" t="s">
        <v>536</v>
      </c>
      <c r="F2002" s="55">
        <v>2311</v>
      </c>
      <c r="G2002" s="28">
        <v>1010792.92</v>
      </c>
      <c r="H2002" s="7">
        <v>40025</v>
      </c>
      <c r="I2002" s="195">
        <f t="shared" si="242"/>
        <v>0</v>
      </c>
      <c r="J2002" s="195">
        <f t="shared" si="243"/>
        <v>1010792.92</v>
      </c>
      <c r="K2002" s="196" t="str">
        <f>IF(J2002&gt;0,"ATRASADO","")</f>
        <v>ATRASADO</v>
      </c>
    </row>
    <row r="2003" spans="2:11">
      <c r="B2003" s="7">
        <v>40045</v>
      </c>
      <c r="C2003" s="17" t="s">
        <v>223</v>
      </c>
      <c r="D2003" s="9" t="s">
        <v>546</v>
      </c>
      <c r="E2003" s="15" t="s">
        <v>536</v>
      </c>
      <c r="F2003" s="55">
        <v>2311</v>
      </c>
      <c r="G2003" s="28">
        <v>200761.2</v>
      </c>
      <c r="H2003" s="7">
        <v>40045</v>
      </c>
      <c r="I2003" s="195">
        <f t="shared" si="242"/>
        <v>0</v>
      </c>
      <c r="J2003" s="195">
        <f t="shared" si="243"/>
        <v>200761.2</v>
      </c>
      <c r="K2003" s="196" t="str">
        <f>IF(J2003&gt;0,"ATRASADO","")</f>
        <v>ATRASADO</v>
      </c>
    </row>
    <row r="2004" spans="2:11" s="77" customFormat="1">
      <c r="B2004" s="7"/>
      <c r="C2004" s="17"/>
      <c r="D2004" s="9"/>
      <c r="E2004" s="15"/>
      <c r="F2004" s="55"/>
      <c r="G2004" s="28"/>
      <c r="H2004" s="7"/>
      <c r="I2004" s="195" t="str">
        <f t="shared" si="242"/>
        <v/>
      </c>
      <c r="J2004" s="195" t="str">
        <f t="shared" si="243"/>
        <v/>
      </c>
      <c r="K2004" s="196"/>
    </row>
    <row r="2005" spans="2:11">
      <c r="B2005" s="32">
        <v>40416</v>
      </c>
      <c r="C2005" s="31" t="s">
        <v>224</v>
      </c>
      <c r="D2005" s="9" t="s">
        <v>225</v>
      </c>
      <c r="E2005" s="15" t="s">
        <v>188</v>
      </c>
      <c r="F2005" s="55">
        <v>2311</v>
      </c>
      <c r="G2005" s="28">
        <v>158997.04</v>
      </c>
      <c r="H2005" s="32">
        <v>40416</v>
      </c>
      <c r="I2005" s="195">
        <f t="shared" si="242"/>
        <v>0</v>
      </c>
      <c r="J2005" s="195">
        <f t="shared" si="243"/>
        <v>158997.04</v>
      </c>
      <c r="K2005" s="196" t="str">
        <f>IF(J2005&gt;0,"ATRASADO","")</f>
        <v>ATRASADO</v>
      </c>
    </row>
    <row r="2006" spans="2:11" s="161" customFormat="1">
      <c r="B2006" s="32"/>
      <c r="C2006" s="31"/>
      <c r="D2006" s="9"/>
      <c r="E2006" s="15"/>
      <c r="F2006" s="55"/>
      <c r="G2006" s="28"/>
      <c r="H2006" s="32"/>
      <c r="I2006" s="195"/>
      <c r="J2006" s="195"/>
      <c r="K2006" s="196"/>
    </row>
    <row r="2007" spans="2:11" s="165" customFormat="1">
      <c r="B2007" s="32">
        <v>45293</v>
      </c>
      <c r="C2007" s="31" t="s">
        <v>552</v>
      </c>
      <c r="D2007" s="9" t="s">
        <v>1025</v>
      </c>
      <c r="E2007" s="15" t="s">
        <v>1122</v>
      </c>
      <c r="F2007" s="55">
        <v>2271</v>
      </c>
      <c r="G2007" s="28">
        <v>1152489.72</v>
      </c>
      <c r="H2007" s="32">
        <v>45293</v>
      </c>
      <c r="I2007" s="195">
        <f t="shared" ref="I2007:I2033" si="245">IF(G2007&gt;0,0,"")</f>
        <v>0</v>
      </c>
      <c r="J2007" s="195">
        <f t="shared" ref="J2007:J2033" si="246">IF(I2007=0,G2007,"")</f>
        <v>1152489.72</v>
      </c>
      <c r="K2007" s="196" t="str">
        <f>IF(J2007&gt;0,"ATRASADO","")</f>
        <v>ATRASADO</v>
      </c>
    </row>
    <row r="2008" spans="2:11" s="89" customFormat="1">
      <c r="B2008" s="32"/>
      <c r="C2008" s="31"/>
      <c r="D2008" s="9"/>
      <c r="E2008" s="15"/>
      <c r="F2008" s="55"/>
      <c r="G2008" s="28"/>
      <c r="H2008" s="32"/>
      <c r="I2008" s="195" t="str">
        <f t="shared" si="245"/>
        <v/>
      </c>
      <c r="J2008" s="195" t="str">
        <f t="shared" si="246"/>
        <v/>
      </c>
      <c r="K2008" s="196"/>
    </row>
    <row r="2009" spans="2:11">
      <c r="B2009" s="32">
        <v>40789</v>
      </c>
      <c r="C2009" s="34" t="s">
        <v>37</v>
      </c>
      <c r="D2009" s="9" t="s">
        <v>626</v>
      </c>
      <c r="E2009" s="15" t="s">
        <v>359</v>
      </c>
      <c r="F2009" s="55">
        <v>2251</v>
      </c>
      <c r="G2009" s="28">
        <v>18666.48</v>
      </c>
      <c r="H2009" s="32">
        <v>40789</v>
      </c>
      <c r="I2009" s="195">
        <f t="shared" si="245"/>
        <v>0</v>
      </c>
      <c r="J2009" s="195">
        <f t="shared" si="246"/>
        <v>18666.48</v>
      </c>
      <c r="K2009" s="196" t="str">
        <f>IF(J2009&gt;0,"ATRASADO","")</f>
        <v>ATRASADO</v>
      </c>
    </row>
    <row r="2010" spans="2:11" s="101" customFormat="1">
      <c r="B2010" s="32"/>
      <c r="C2010" s="31"/>
      <c r="D2010" s="9"/>
      <c r="E2010" s="15"/>
      <c r="F2010" s="55"/>
      <c r="G2010" s="28"/>
      <c r="H2010" s="32"/>
      <c r="I2010" s="195" t="str">
        <f t="shared" si="245"/>
        <v/>
      </c>
      <c r="J2010" s="195" t="str">
        <f t="shared" si="246"/>
        <v/>
      </c>
      <c r="K2010" s="196"/>
    </row>
    <row r="2011" spans="2:11">
      <c r="B2011" s="32">
        <v>40461</v>
      </c>
      <c r="C2011" s="31" t="s">
        <v>365</v>
      </c>
      <c r="D2011" s="9" t="s">
        <v>366</v>
      </c>
      <c r="E2011" s="15" t="s">
        <v>102</v>
      </c>
      <c r="F2011" s="55">
        <v>2221</v>
      </c>
      <c r="G2011" s="28">
        <v>58000</v>
      </c>
      <c r="H2011" s="32">
        <v>40461</v>
      </c>
      <c r="I2011" s="195">
        <f t="shared" si="245"/>
        <v>0</v>
      </c>
      <c r="J2011" s="195">
        <f t="shared" si="246"/>
        <v>58000</v>
      </c>
      <c r="K2011" s="196" t="str">
        <f>IF(J2011&gt;0,"ATRASADO","")</f>
        <v>ATRASADO</v>
      </c>
    </row>
    <row r="2012" spans="2:11">
      <c r="B2012" s="32">
        <v>40487</v>
      </c>
      <c r="C2012" s="31" t="s">
        <v>367</v>
      </c>
      <c r="D2012" s="9" t="s">
        <v>366</v>
      </c>
      <c r="E2012" s="15" t="s">
        <v>102</v>
      </c>
      <c r="F2012" s="55">
        <v>2221</v>
      </c>
      <c r="G2012" s="28">
        <v>58000</v>
      </c>
      <c r="H2012" s="32">
        <v>40487</v>
      </c>
      <c r="I2012" s="195">
        <f t="shared" si="245"/>
        <v>0</v>
      </c>
      <c r="J2012" s="195">
        <f t="shared" si="246"/>
        <v>58000</v>
      </c>
      <c r="K2012" s="196" t="str">
        <f>IF(J2012&gt;0,"ATRASADO","")</f>
        <v>ATRASADO</v>
      </c>
    </row>
    <row r="2013" spans="2:11">
      <c r="B2013" s="32">
        <v>40553</v>
      </c>
      <c r="C2013" s="31" t="s">
        <v>368</v>
      </c>
      <c r="D2013" s="9" t="s">
        <v>366</v>
      </c>
      <c r="E2013" s="15" t="s">
        <v>102</v>
      </c>
      <c r="F2013" s="55">
        <v>2221</v>
      </c>
      <c r="G2013" s="28">
        <v>58000</v>
      </c>
      <c r="H2013" s="32">
        <v>40553</v>
      </c>
      <c r="I2013" s="195">
        <f t="shared" si="245"/>
        <v>0</v>
      </c>
      <c r="J2013" s="195">
        <f t="shared" si="246"/>
        <v>58000</v>
      </c>
      <c r="K2013" s="196" t="str">
        <f>IF(J2013&gt;0,"ATRASADO","")</f>
        <v>ATRASADO</v>
      </c>
    </row>
    <row r="2014" spans="2:11">
      <c r="B2014" s="32">
        <v>40518</v>
      </c>
      <c r="C2014" s="31" t="s">
        <v>369</v>
      </c>
      <c r="D2014" s="9" t="s">
        <v>366</v>
      </c>
      <c r="E2014" s="15" t="s">
        <v>102</v>
      </c>
      <c r="F2014" s="55">
        <v>2221</v>
      </c>
      <c r="G2014" s="28">
        <f>58000-56750</f>
        <v>1250</v>
      </c>
      <c r="H2014" s="32">
        <v>40518</v>
      </c>
      <c r="I2014" s="195">
        <f t="shared" si="245"/>
        <v>0</v>
      </c>
      <c r="J2014" s="195">
        <f t="shared" si="246"/>
        <v>1250</v>
      </c>
      <c r="K2014" s="196" t="str">
        <f>IF(J2014&gt;0,"ATRASADO","")</f>
        <v>ATRASADO</v>
      </c>
    </row>
    <row r="2015" spans="2:11" s="77" customFormat="1">
      <c r="B2015" s="32"/>
      <c r="C2015" s="34"/>
      <c r="D2015" s="9"/>
      <c r="E2015" s="15"/>
      <c r="F2015" s="55"/>
      <c r="G2015" s="28"/>
      <c r="H2015" s="32"/>
      <c r="I2015" s="195" t="str">
        <f t="shared" si="245"/>
        <v/>
      </c>
      <c r="J2015" s="195" t="str">
        <f t="shared" si="246"/>
        <v/>
      </c>
      <c r="K2015" s="196"/>
    </row>
    <row r="2016" spans="2:11">
      <c r="B2016" s="32">
        <v>40755</v>
      </c>
      <c r="C2016" s="34" t="s">
        <v>360</v>
      </c>
      <c r="D2016" s="9" t="s">
        <v>361</v>
      </c>
      <c r="E2016" s="15" t="s">
        <v>359</v>
      </c>
      <c r="F2016" s="55">
        <v>2251</v>
      </c>
      <c r="G2016" s="28">
        <v>66000</v>
      </c>
      <c r="H2016" s="32">
        <v>40755</v>
      </c>
      <c r="I2016" s="195">
        <f t="shared" si="245"/>
        <v>0</v>
      </c>
      <c r="J2016" s="195">
        <f t="shared" si="246"/>
        <v>66000</v>
      </c>
      <c r="K2016" s="196" t="str">
        <f>IF(J2016&gt;0,"ATRASADO","")</f>
        <v>ATRASADO</v>
      </c>
    </row>
    <row r="2017" spans="2:11">
      <c r="B2017" s="32">
        <v>39989</v>
      </c>
      <c r="C2017" s="34" t="s">
        <v>431</v>
      </c>
      <c r="D2017" s="9" t="s">
        <v>361</v>
      </c>
      <c r="E2017" s="15" t="s">
        <v>359</v>
      </c>
      <c r="F2017" s="55">
        <v>2251</v>
      </c>
      <c r="G2017" s="28">
        <v>20000</v>
      </c>
      <c r="H2017" s="32">
        <v>39989</v>
      </c>
      <c r="I2017" s="195">
        <f t="shared" si="245"/>
        <v>0</v>
      </c>
      <c r="J2017" s="195">
        <f t="shared" si="246"/>
        <v>20000</v>
      </c>
      <c r="K2017" s="196" t="str">
        <f>IF(J2017&gt;0,"ATRASADO","")</f>
        <v>ATRASADO</v>
      </c>
    </row>
    <row r="2018" spans="2:11" s="77" customFormat="1">
      <c r="B2018" s="32"/>
      <c r="C2018" s="34"/>
      <c r="D2018" s="9"/>
      <c r="E2018" s="15"/>
      <c r="F2018" s="55"/>
      <c r="G2018" s="28"/>
      <c r="H2018" s="32"/>
      <c r="I2018" s="195" t="str">
        <f t="shared" si="245"/>
        <v/>
      </c>
      <c r="J2018" s="195" t="str">
        <f t="shared" si="246"/>
        <v/>
      </c>
      <c r="K2018" s="196"/>
    </row>
    <row r="2019" spans="2:11">
      <c r="B2019" s="32">
        <v>40387</v>
      </c>
      <c r="C2019" s="31" t="s">
        <v>399</v>
      </c>
      <c r="D2019" s="9" t="s">
        <v>400</v>
      </c>
      <c r="E2019" s="15" t="s">
        <v>519</v>
      </c>
      <c r="F2019" s="55">
        <v>2355</v>
      </c>
      <c r="G2019" s="28">
        <v>192125.2</v>
      </c>
      <c r="H2019" s="32">
        <v>40387</v>
      </c>
      <c r="I2019" s="195">
        <f t="shared" si="245"/>
        <v>0</v>
      </c>
      <c r="J2019" s="195">
        <f t="shared" si="246"/>
        <v>192125.2</v>
      </c>
      <c r="K2019" s="196" t="str">
        <f>IF(J2019&gt;0,"ATRASADO","")</f>
        <v>ATRASADO</v>
      </c>
    </row>
    <row r="2020" spans="2:11" s="77" customFormat="1">
      <c r="B2020" s="32"/>
      <c r="C2020" s="31"/>
      <c r="D2020" s="9"/>
      <c r="E2020" s="15"/>
      <c r="F2020" s="55"/>
      <c r="G2020" s="28"/>
      <c r="H2020" s="32"/>
      <c r="I2020" s="195" t="str">
        <f t="shared" si="245"/>
        <v/>
      </c>
      <c r="J2020" s="195" t="str">
        <f t="shared" si="246"/>
        <v/>
      </c>
      <c r="K2020" s="196"/>
    </row>
    <row r="2021" spans="2:11">
      <c r="B2021" s="7">
        <v>40184</v>
      </c>
      <c r="C2021" s="17" t="s">
        <v>291</v>
      </c>
      <c r="D2021" s="9" t="s">
        <v>292</v>
      </c>
      <c r="E2021" s="15" t="s">
        <v>102</v>
      </c>
      <c r="F2021" s="55">
        <v>2221</v>
      </c>
      <c r="G2021" s="28">
        <v>20000</v>
      </c>
      <c r="H2021" s="7">
        <v>40184</v>
      </c>
      <c r="I2021" s="195">
        <f t="shared" si="245"/>
        <v>0</v>
      </c>
      <c r="J2021" s="195">
        <f t="shared" si="246"/>
        <v>20000</v>
      </c>
      <c r="K2021" s="196" t="str">
        <f t="shared" ref="K2021:K2033" si="247">IF(J2021&gt;0,"ATRASADO","")</f>
        <v>ATRASADO</v>
      </c>
    </row>
    <row r="2022" spans="2:11">
      <c r="B2022" s="7">
        <v>40209</v>
      </c>
      <c r="C2022" s="17" t="s">
        <v>293</v>
      </c>
      <c r="D2022" s="9" t="s">
        <v>292</v>
      </c>
      <c r="E2022" s="15" t="s">
        <v>102</v>
      </c>
      <c r="F2022" s="55">
        <v>2221</v>
      </c>
      <c r="G2022" s="28">
        <v>20000</v>
      </c>
      <c r="H2022" s="7">
        <v>40209</v>
      </c>
      <c r="I2022" s="195">
        <f t="shared" si="245"/>
        <v>0</v>
      </c>
      <c r="J2022" s="195">
        <f t="shared" si="246"/>
        <v>20000</v>
      </c>
      <c r="K2022" s="196" t="str">
        <f t="shared" si="247"/>
        <v>ATRASADO</v>
      </c>
    </row>
    <row r="2023" spans="2:11">
      <c r="B2023" s="20">
        <v>40237</v>
      </c>
      <c r="C2023" s="17" t="s">
        <v>294</v>
      </c>
      <c r="D2023" s="9" t="s">
        <v>292</v>
      </c>
      <c r="E2023" s="15" t="s">
        <v>102</v>
      </c>
      <c r="F2023" s="55">
        <v>2221</v>
      </c>
      <c r="G2023" s="28">
        <v>20000</v>
      </c>
      <c r="H2023" s="7">
        <v>40237</v>
      </c>
      <c r="I2023" s="195">
        <f t="shared" si="245"/>
        <v>0</v>
      </c>
      <c r="J2023" s="195">
        <f t="shared" si="246"/>
        <v>20000</v>
      </c>
      <c r="K2023" s="196" t="str">
        <f t="shared" si="247"/>
        <v>ATRASADO</v>
      </c>
    </row>
    <row r="2024" spans="2:11">
      <c r="B2024" s="7">
        <v>40326</v>
      </c>
      <c r="C2024" s="17" t="s">
        <v>295</v>
      </c>
      <c r="D2024" s="9" t="s">
        <v>292</v>
      </c>
      <c r="E2024" s="15" t="s">
        <v>102</v>
      </c>
      <c r="F2024" s="55">
        <v>2221</v>
      </c>
      <c r="G2024" s="28">
        <v>20000</v>
      </c>
      <c r="H2024" s="7">
        <v>40326</v>
      </c>
      <c r="I2024" s="195">
        <f t="shared" si="245"/>
        <v>0</v>
      </c>
      <c r="J2024" s="195">
        <f t="shared" si="246"/>
        <v>20000</v>
      </c>
      <c r="K2024" s="196" t="str">
        <f t="shared" si="247"/>
        <v>ATRASADO</v>
      </c>
    </row>
    <row r="2025" spans="2:11">
      <c r="B2025" s="7">
        <v>40358</v>
      </c>
      <c r="C2025" s="17" t="s">
        <v>296</v>
      </c>
      <c r="D2025" s="9" t="s">
        <v>292</v>
      </c>
      <c r="E2025" s="15" t="s">
        <v>102</v>
      </c>
      <c r="F2025" s="55">
        <v>2221</v>
      </c>
      <c r="G2025" s="28">
        <v>20000</v>
      </c>
      <c r="H2025" s="7">
        <v>40358</v>
      </c>
      <c r="I2025" s="195">
        <f t="shared" si="245"/>
        <v>0</v>
      </c>
      <c r="J2025" s="195">
        <f t="shared" si="246"/>
        <v>20000</v>
      </c>
      <c r="K2025" s="196" t="str">
        <f t="shared" si="247"/>
        <v>ATRASADO</v>
      </c>
    </row>
    <row r="2026" spans="2:11">
      <c r="B2026" s="7">
        <v>40388</v>
      </c>
      <c r="C2026" s="17" t="s">
        <v>297</v>
      </c>
      <c r="D2026" s="9" t="s">
        <v>292</v>
      </c>
      <c r="E2026" s="15" t="s">
        <v>102</v>
      </c>
      <c r="F2026" s="55">
        <v>2221</v>
      </c>
      <c r="G2026" s="28">
        <v>20000</v>
      </c>
      <c r="H2026" s="7">
        <v>40388</v>
      </c>
      <c r="I2026" s="195">
        <f t="shared" si="245"/>
        <v>0</v>
      </c>
      <c r="J2026" s="195">
        <f t="shared" si="246"/>
        <v>20000</v>
      </c>
      <c r="K2026" s="196" t="str">
        <f t="shared" si="247"/>
        <v>ATRASADO</v>
      </c>
    </row>
    <row r="2027" spans="2:11">
      <c r="B2027" s="7">
        <v>40419</v>
      </c>
      <c r="C2027" s="17" t="s">
        <v>298</v>
      </c>
      <c r="D2027" s="9" t="s">
        <v>292</v>
      </c>
      <c r="E2027" s="15" t="s">
        <v>102</v>
      </c>
      <c r="F2027" s="55">
        <v>2221</v>
      </c>
      <c r="G2027" s="28">
        <v>20000</v>
      </c>
      <c r="H2027" s="7">
        <v>40419</v>
      </c>
      <c r="I2027" s="195">
        <f t="shared" si="245"/>
        <v>0</v>
      </c>
      <c r="J2027" s="195">
        <f t="shared" si="246"/>
        <v>20000</v>
      </c>
      <c r="K2027" s="196" t="str">
        <f t="shared" si="247"/>
        <v>ATRASADO</v>
      </c>
    </row>
    <row r="2028" spans="2:11" s="188" customFormat="1">
      <c r="B2028" s="7">
        <v>45505</v>
      </c>
      <c r="C2028" s="17" t="s">
        <v>1785</v>
      </c>
      <c r="D2028" s="9" t="s">
        <v>292</v>
      </c>
      <c r="E2028" s="15" t="s">
        <v>102</v>
      </c>
      <c r="F2028" s="55">
        <v>2221</v>
      </c>
      <c r="G2028" s="28">
        <v>17700</v>
      </c>
      <c r="H2028" s="7">
        <v>45505</v>
      </c>
      <c r="I2028" s="195">
        <f t="shared" si="245"/>
        <v>0</v>
      </c>
      <c r="J2028" s="195">
        <f t="shared" si="246"/>
        <v>17700</v>
      </c>
      <c r="K2028" s="196" t="str">
        <f t="shared" si="247"/>
        <v>ATRASADO</v>
      </c>
    </row>
    <row r="2029" spans="2:11" s="188" customFormat="1">
      <c r="B2029" s="7">
        <v>45505</v>
      </c>
      <c r="C2029" s="17" t="s">
        <v>1706</v>
      </c>
      <c r="D2029" s="9" t="s">
        <v>292</v>
      </c>
      <c r="E2029" s="15" t="s">
        <v>102</v>
      </c>
      <c r="F2029" s="55">
        <v>2221</v>
      </c>
      <c r="G2029" s="28">
        <v>17700</v>
      </c>
      <c r="H2029" s="7">
        <v>45505</v>
      </c>
      <c r="I2029" s="195">
        <f t="shared" si="245"/>
        <v>0</v>
      </c>
      <c r="J2029" s="195">
        <f t="shared" si="246"/>
        <v>17700</v>
      </c>
      <c r="K2029" s="196" t="str">
        <f t="shared" si="247"/>
        <v>ATRASADO</v>
      </c>
    </row>
    <row r="2030" spans="2:11" s="188" customFormat="1">
      <c r="B2030" s="7">
        <v>45505</v>
      </c>
      <c r="C2030" s="17" t="s">
        <v>1786</v>
      </c>
      <c r="D2030" s="9" t="s">
        <v>292</v>
      </c>
      <c r="E2030" s="15" t="s">
        <v>102</v>
      </c>
      <c r="F2030" s="55">
        <v>2221</v>
      </c>
      <c r="G2030" s="28">
        <v>17700</v>
      </c>
      <c r="H2030" s="7">
        <v>45505</v>
      </c>
      <c r="I2030" s="195">
        <f t="shared" si="245"/>
        <v>0</v>
      </c>
      <c r="J2030" s="195">
        <f t="shared" si="246"/>
        <v>17700</v>
      </c>
      <c r="K2030" s="196" t="str">
        <f t="shared" si="247"/>
        <v>ATRASADO</v>
      </c>
    </row>
    <row r="2031" spans="2:11" s="188" customFormat="1">
      <c r="B2031" s="7">
        <v>45505</v>
      </c>
      <c r="C2031" s="17" t="s">
        <v>1787</v>
      </c>
      <c r="D2031" s="9" t="s">
        <v>292</v>
      </c>
      <c r="E2031" s="15" t="s">
        <v>102</v>
      </c>
      <c r="F2031" s="55">
        <v>2221</v>
      </c>
      <c r="G2031" s="28">
        <v>17700</v>
      </c>
      <c r="H2031" s="7">
        <v>45505</v>
      </c>
      <c r="I2031" s="195">
        <f t="shared" si="245"/>
        <v>0</v>
      </c>
      <c r="J2031" s="195">
        <f t="shared" si="246"/>
        <v>17700</v>
      </c>
      <c r="K2031" s="196" t="str">
        <f t="shared" si="247"/>
        <v>ATRASADO</v>
      </c>
    </row>
    <row r="2032" spans="2:11" s="188" customFormat="1">
      <c r="B2032" s="7">
        <v>45505</v>
      </c>
      <c r="C2032" s="17" t="s">
        <v>1762</v>
      </c>
      <c r="D2032" s="9" t="s">
        <v>292</v>
      </c>
      <c r="E2032" s="15" t="s">
        <v>102</v>
      </c>
      <c r="F2032" s="55">
        <v>2221</v>
      </c>
      <c r="G2032" s="28">
        <v>17700</v>
      </c>
      <c r="H2032" s="7">
        <v>45505</v>
      </c>
      <c r="I2032" s="195">
        <f t="shared" si="245"/>
        <v>0</v>
      </c>
      <c r="J2032" s="195">
        <f t="shared" si="246"/>
        <v>17700</v>
      </c>
      <c r="K2032" s="196" t="str">
        <f t="shared" si="247"/>
        <v>ATRASADO</v>
      </c>
    </row>
    <row r="2033" spans="2:11" s="188" customFormat="1">
      <c r="B2033" s="7">
        <v>45505</v>
      </c>
      <c r="C2033" s="17" t="s">
        <v>1788</v>
      </c>
      <c r="D2033" s="9" t="s">
        <v>292</v>
      </c>
      <c r="E2033" s="15" t="s">
        <v>102</v>
      </c>
      <c r="F2033" s="55">
        <v>2221</v>
      </c>
      <c r="G2033" s="28">
        <v>17700</v>
      </c>
      <c r="H2033" s="7">
        <v>45505</v>
      </c>
      <c r="I2033" s="195">
        <f t="shared" si="245"/>
        <v>0</v>
      </c>
      <c r="J2033" s="195">
        <f t="shared" si="246"/>
        <v>17700</v>
      </c>
      <c r="K2033" s="196" t="str">
        <f t="shared" si="247"/>
        <v>ATRASADO</v>
      </c>
    </row>
    <row r="2034" spans="2:11" s="140" customFormat="1">
      <c r="B2034" s="7"/>
      <c r="C2034" s="17"/>
      <c r="D2034" s="9"/>
      <c r="E2034" s="15"/>
      <c r="F2034" s="55"/>
      <c r="G2034" s="28"/>
      <c r="H2034" s="7"/>
      <c r="I2034" s="195"/>
      <c r="J2034" s="195"/>
      <c r="K2034" s="196"/>
    </row>
    <row r="2035" spans="2:11" s="143" customFormat="1">
      <c r="B2035" s="7">
        <v>45020</v>
      </c>
      <c r="C2035" s="17" t="s">
        <v>849</v>
      </c>
      <c r="D2035" s="9" t="s">
        <v>841</v>
      </c>
      <c r="E2035" s="15" t="s">
        <v>536</v>
      </c>
      <c r="F2035" s="55">
        <v>2311</v>
      </c>
      <c r="G2035" s="28">
        <v>113600</v>
      </c>
      <c r="H2035" s="7">
        <v>45020</v>
      </c>
      <c r="I2035" s="195">
        <f>IF(G2035&gt;0,0,"")</f>
        <v>0</v>
      </c>
      <c r="J2035" s="195">
        <f>IF(I2035=0,G2035,"")</f>
        <v>113600</v>
      </c>
      <c r="K2035" s="196" t="str">
        <f>IF(J2035&gt;0,"ATRASADO","")</f>
        <v>ATRASADO</v>
      </c>
    </row>
    <row r="2036" spans="2:11" s="147" customFormat="1">
      <c r="B2036" s="7">
        <v>45082</v>
      </c>
      <c r="C2036" s="17" t="s">
        <v>881</v>
      </c>
      <c r="D2036" s="9" t="s">
        <v>841</v>
      </c>
      <c r="E2036" s="15" t="s">
        <v>536</v>
      </c>
      <c r="F2036" s="55">
        <v>2311</v>
      </c>
      <c r="G2036" s="28">
        <v>198800</v>
      </c>
      <c r="H2036" s="7">
        <v>45082</v>
      </c>
      <c r="I2036" s="195">
        <f>IF(G2036&gt;0,0,"")</f>
        <v>0</v>
      </c>
      <c r="J2036" s="195">
        <f>IF(I2036=0,G2036,"")</f>
        <v>198800</v>
      </c>
      <c r="K2036" s="196" t="str">
        <f>IF(J2036&gt;0,"ATRASADO","")</f>
        <v>ATRASADO</v>
      </c>
    </row>
    <row r="2037" spans="2:11" s="150" customFormat="1">
      <c r="B2037" s="7" t="s">
        <v>912</v>
      </c>
      <c r="C2037" s="17" t="s">
        <v>913</v>
      </c>
      <c r="D2037" s="9" t="s">
        <v>841</v>
      </c>
      <c r="E2037" s="15" t="s">
        <v>536</v>
      </c>
      <c r="F2037" s="55">
        <v>2311</v>
      </c>
      <c r="G2037" s="28">
        <v>198800</v>
      </c>
      <c r="H2037" s="7" t="s">
        <v>912</v>
      </c>
      <c r="I2037" s="195">
        <f>IF(G2037&gt;0,0,"")</f>
        <v>0</v>
      </c>
      <c r="J2037" s="195">
        <f>IF(I2037=0,G2037,"")</f>
        <v>198800</v>
      </c>
      <c r="K2037" s="196" t="str">
        <f>IF(J2037&gt;0,"ATRASADO","")</f>
        <v>ATRASADO</v>
      </c>
    </row>
    <row r="2038" spans="2:11" s="154" customFormat="1">
      <c r="B2038" s="7">
        <v>45200</v>
      </c>
      <c r="C2038" s="17" t="s">
        <v>943</v>
      </c>
      <c r="D2038" s="9" t="s">
        <v>841</v>
      </c>
      <c r="E2038" s="15" t="s">
        <v>536</v>
      </c>
      <c r="F2038" s="55">
        <v>2311</v>
      </c>
      <c r="G2038" s="28">
        <v>227200</v>
      </c>
      <c r="H2038" s="7">
        <v>45200</v>
      </c>
      <c r="I2038" s="195">
        <f>IF(G2038&gt;0,0,"")</f>
        <v>0</v>
      </c>
      <c r="J2038" s="195">
        <f>IF(I2038=0,G2038,"")</f>
        <v>227200</v>
      </c>
      <c r="K2038" s="196" t="str">
        <f>IF(J2038&gt;0,"ATRASADO","")</f>
        <v>ATRASADO</v>
      </c>
    </row>
    <row r="2039" spans="2:11" s="154" customFormat="1">
      <c r="B2039" s="7">
        <v>45200</v>
      </c>
      <c r="C2039" s="17" t="s">
        <v>976</v>
      </c>
      <c r="D2039" s="9" t="s">
        <v>841</v>
      </c>
      <c r="E2039" s="15" t="s">
        <v>536</v>
      </c>
      <c r="F2039" s="55">
        <v>2311</v>
      </c>
      <c r="G2039" s="28">
        <v>170400</v>
      </c>
      <c r="H2039" s="7">
        <v>45200</v>
      </c>
      <c r="I2039" s="195">
        <f>IF(G2039&gt;0,0,"")</f>
        <v>0</v>
      </c>
      <c r="J2039" s="195">
        <f>IF(I2039=0,G2039,"")</f>
        <v>170400</v>
      </c>
      <c r="K2039" s="196" t="str">
        <f>IF(J2039&gt;0,"ATRASADO","")</f>
        <v>ATRASADO</v>
      </c>
    </row>
    <row r="2040" spans="2:11" s="188" customFormat="1">
      <c r="B2040" s="7"/>
      <c r="C2040" s="17"/>
      <c r="D2040" s="9"/>
      <c r="E2040" s="15"/>
      <c r="F2040" s="55"/>
      <c r="G2040" s="28"/>
      <c r="H2040" s="7"/>
      <c r="I2040" s="195"/>
      <c r="J2040" s="195"/>
      <c r="K2040" s="196"/>
    </row>
    <row r="2041" spans="2:11" s="188" customFormat="1">
      <c r="B2041" s="7">
        <v>45352</v>
      </c>
      <c r="C2041" s="17" t="s">
        <v>965</v>
      </c>
      <c r="D2041" s="9" t="s">
        <v>1196</v>
      </c>
      <c r="E2041" s="15" t="s">
        <v>536</v>
      </c>
      <c r="F2041" s="55">
        <v>2311</v>
      </c>
      <c r="G2041" s="28">
        <v>613850</v>
      </c>
      <c r="H2041" s="7">
        <v>45352</v>
      </c>
      <c r="I2041" s="195">
        <f>IF(G2041&gt;0,0,"")</f>
        <v>0</v>
      </c>
      <c r="J2041" s="195">
        <f>IF(I2041=0,G2041,"")</f>
        <v>613850</v>
      </c>
      <c r="K2041" s="196"/>
    </row>
    <row r="2042" spans="2:11" s="188" customFormat="1">
      <c r="B2042" s="7">
        <v>45383</v>
      </c>
      <c r="C2042" s="17" t="s">
        <v>1717</v>
      </c>
      <c r="D2042" s="9" t="s">
        <v>1196</v>
      </c>
      <c r="E2042" s="15" t="s">
        <v>536</v>
      </c>
      <c r="F2042" s="55">
        <v>2311</v>
      </c>
      <c r="G2042" s="28">
        <v>36750</v>
      </c>
      <c r="H2042" s="7">
        <v>45383</v>
      </c>
      <c r="I2042" s="195">
        <f>IF(G2042&gt;0,0,"")</f>
        <v>0</v>
      </c>
      <c r="J2042" s="195">
        <f>IF(I2042=0,G2042,"")</f>
        <v>36750</v>
      </c>
      <c r="K2042" s="196" t="str">
        <f>IF(J2042&gt;0,"ATRASADO","")</f>
        <v>ATRASADO</v>
      </c>
    </row>
    <row r="2043" spans="2:11" s="147" customFormat="1">
      <c r="B2043" s="7"/>
      <c r="C2043" s="17"/>
      <c r="D2043" s="9"/>
      <c r="E2043" s="15"/>
      <c r="F2043" s="55"/>
      <c r="G2043" s="28"/>
      <c r="H2043" s="7"/>
      <c r="I2043" s="195"/>
      <c r="J2043" s="195"/>
      <c r="K2043" s="196"/>
    </row>
    <row r="2044" spans="2:11" s="160" customFormat="1">
      <c r="B2044" s="7">
        <v>45231</v>
      </c>
      <c r="C2044" s="17" t="s">
        <v>928</v>
      </c>
      <c r="D2044" s="9" t="s">
        <v>875</v>
      </c>
      <c r="E2044" s="15" t="s">
        <v>102</v>
      </c>
      <c r="F2044" s="55">
        <v>2221</v>
      </c>
      <c r="G2044" s="28">
        <v>29500</v>
      </c>
      <c r="H2044" s="7">
        <v>45231</v>
      </c>
      <c r="I2044" s="195">
        <f t="shared" ref="I2044:I2050" si="248">IF(G2044&gt;0,0,"")</f>
        <v>0</v>
      </c>
      <c r="J2044" s="195">
        <f t="shared" ref="J2044:J2050" si="249">IF(I2044=0,G2044,"")</f>
        <v>29500</v>
      </c>
      <c r="K2044" s="196" t="str">
        <f t="shared" ref="K2044:K2050" si="250">IF(J2044&gt;0,"ATRASADO","")</f>
        <v>ATRASADO</v>
      </c>
    </row>
    <row r="2045" spans="2:11" s="160" customFormat="1">
      <c r="B2045" s="7">
        <v>45231</v>
      </c>
      <c r="C2045" s="17" t="s">
        <v>1008</v>
      </c>
      <c r="D2045" s="9" t="s">
        <v>875</v>
      </c>
      <c r="E2045" s="15" t="s">
        <v>102</v>
      </c>
      <c r="F2045" s="55">
        <v>2221</v>
      </c>
      <c r="G2045" s="28">
        <v>29500</v>
      </c>
      <c r="H2045" s="7">
        <v>45231</v>
      </c>
      <c r="I2045" s="195">
        <f t="shared" si="248"/>
        <v>0</v>
      </c>
      <c r="J2045" s="195">
        <f t="shared" si="249"/>
        <v>29500</v>
      </c>
      <c r="K2045" s="196" t="str">
        <f t="shared" si="250"/>
        <v>ATRASADO</v>
      </c>
    </row>
    <row r="2046" spans="2:11" s="188" customFormat="1">
      <c r="B2046" s="7">
        <v>45505</v>
      </c>
      <c r="C2046" s="17" t="s">
        <v>943</v>
      </c>
      <c r="D2046" s="9" t="s">
        <v>875</v>
      </c>
      <c r="E2046" s="15" t="s">
        <v>102</v>
      </c>
      <c r="F2046" s="55">
        <v>2221</v>
      </c>
      <c r="G2046" s="28">
        <v>29500</v>
      </c>
      <c r="H2046" s="7">
        <v>45505</v>
      </c>
      <c r="I2046" s="195">
        <f t="shared" si="248"/>
        <v>0</v>
      </c>
      <c r="J2046" s="195">
        <f t="shared" si="249"/>
        <v>29500</v>
      </c>
      <c r="K2046" s="196" t="str">
        <f t="shared" si="250"/>
        <v>ATRASADO</v>
      </c>
    </row>
    <row r="2047" spans="2:11" s="188" customFormat="1">
      <c r="B2047" s="7">
        <v>45505</v>
      </c>
      <c r="C2047" s="17" t="s">
        <v>1707</v>
      </c>
      <c r="D2047" s="9" t="s">
        <v>875</v>
      </c>
      <c r="E2047" s="15" t="s">
        <v>102</v>
      </c>
      <c r="F2047" s="55">
        <v>2221</v>
      </c>
      <c r="G2047" s="28">
        <v>29500</v>
      </c>
      <c r="H2047" s="7">
        <v>45505</v>
      </c>
      <c r="I2047" s="195">
        <f t="shared" si="248"/>
        <v>0</v>
      </c>
      <c r="J2047" s="195">
        <f t="shared" si="249"/>
        <v>29500</v>
      </c>
      <c r="K2047" s="196" t="str">
        <f t="shared" si="250"/>
        <v>ATRASADO</v>
      </c>
    </row>
    <row r="2048" spans="2:11" s="188" customFormat="1">
      <c r="B2048" s="7">
        <v>45505</v>
      </c>
      <c r="C2048" s="17" t="s">
        <v>1789</v>
      </c>
      <c r="D2048" s="9" t="s">
        <v>875</v>
      </c>
      <c r="E2048" s="15" t="s">
        <v>102</v>
      </c>
      <c r="F2048" s="55">
        <v>2221</v>
      </c>
      <c r="G2048" s="28">
        <v>29500</v>
      </c>
      <c r="H2048" s="7">
        <v>45505</v>
      </c>
      <c r="I2048" s="195">
        <f t="shared" si="248"/>
        <v>0</v>
      </c>
      <c r="J2048" s="195">
        <f t="shared" si="249"/>
        <v>29500</v>
      </c>
      <c r="K2048" s="196" t="str">
        <f t="shared" si="250"/>
        <v>ATRASADO</v>
      </c>
    </row>
    <row r="2049" spans="2:11" s="188" customFormat="1">
      <c r="B2049" s="7">
        <v>45505</v>
      </c>
      <c r="C2049" s="17" t="s">
        <v>838</v>
      </c>
      <c r="D2049" s="9" t="s">
        <v>875</v>
      </c>
      <c r="E2049" s="15" t="s">
        <v>102</v>
      </c>
      <c r="F2049" s="55">
        <v>2221</v>
      </c>
      <c r="G2049" s="28">
        <v>29500</v>
      </c>
      <c r="H2049" s="7">
        <v>45505</v>
      </c>
      <c r="I2049" s="195">
        <f t="shared" si="248"/>
        <v>0</v>
      </c>
      <c r="J2049" s="195">
        <f t="shared" si="249"/>
        <v>29500</v>
      </c>
      <c r="K2049" s="196" t="str">
        <f t="shared" si="250"/>
        <v>ATRASADO</v>
      </c>
    </row>
    <row r="2050" spans="2:11" s="188" customFormat="1">
      <c r="B2050" s="7">
        <v>45505</v>
      </c>
      <c r="C2050" s="17" t="s">
        <v>1106</v>
      </c>
      <c r="D2050" s="9" t="s">
        <v>875</v>
      </c>
      <c r="E2050" s="15" t="s">
        <v>102</v>
      </c>
      <c r="F2050" s="55">
        <v>2221</v>
      </c>
      <c r="G2050" s="28">
        <v>29500</v>
      </c>
      <c r="H2050" s="7">
        <v>45505</v>
      </c>
      <c r="I2050" s="195">
        <f t="shared" si="248"/>
        <v>0</v>
      </c>
      <c r="J2050" s="195">
        <f t="shared" si="249"/>
        <v>29500</v>
      </c>
      <c r="K2050" s="196" t="str">
        <f t="shared" si="250"/>
        <v>ATRASADO</v>
      </c>
    </row>
    <row r="2051" spans="2:11" s="161" customFormat="1">
      <c r="B2051" s="7"/>
      <c r="C2051" s="17"/>
      <c r="D2051" s="9"/>
      <c r="E2051" s="15"/>
      <c r="F2051" s="55"/>
      <c r="G2051" s="28"/>
      <c r="H2051" s="7"/>
      <c r="I2051" s="195"/>
      <c r="J2051" s="195"/>
      <c r="K2051" s="196"/>
    </row>
    <row r="2052" spans="2:11" s="165" customFormat="1">
      <c r="B2052" s="7">
        <v>45293</v>
      </c>
      <c r="C2052" s="17" t="s">
        <v>1007</v>
      </c>
      <c r="D2052" s="9" t="s">
        <v>918</v>
      </c>
      <c r="E2052" s="15" t="s">
        <v>648</v>
      </c>
      <c r="F2052" s="55">
        <v>2286</v>
      </c>
      <c r="G2052" s="28">
        <v>1643740</v>
      </c>
      <c r="H2052" s="7">
        <v>45293</v>
      </c>
      <c r="I2052" s="195">
        <f>IF(G2052&gt;0,0,"")</f>
        <v>0</v>
      </c>
      <c r="J2052" s="195">
        <f>IF(I2052=0,G2052,"")</f>
        <v>1643740</v>
      </c>
      <c r="K2052" s="196" t="str">
        <f>IF(J2052&gt;0,"ATRASADO","")</f>
        <v>ATRASADO</v>
      </c>
    </row>
    <row r="2053" spans="2:11" s="165" customFormat="1">
      <c r="B2053" s="7">
        <v>45293</v>
      </c>
      <c r="C2053" s="17" t="s">
        <v>928</v>
      </c>
      <c r="D2053" s="9" t="s">
        <v>918</v>
      </c>
      <c r="E2053" s="15" t="s">
        <v>648</v>
      </c>
      <c r="F2053" s="55">
        <v>2286</v>
      </c>
      <c r="G2053" s="28">
        <v>1646100</v>
      </c>
      <c r="H2053" s="7">
        <v>45293</v>
      </c>
      <c r="I2053" s="195">
        <f>IF(G2053&gt;0,0,"")</f>
        <v>0</v>
      </c>
      <c r="J2053" s="195">
        <f>IF(I2053=0,G2053,"")</f>
        <v>1646100</v>
      </c>
      <c r="K2053" s="196" t="str">
        <f>IF(J2053&gt;0,"ATRASADO","")</f>
        <v>ATRASADO</v>
      </c>
    </row>
    <row r="2054" spans="2:11" s="188" customFormat="1" ht="16.5" customHeight="1">
      <c r="B2054" s="7" t="s">
        <v>1154</v>
      </c>
      <c r="C2054" s="17" t="s">
        <v>1790</v>
      </c>
      <c r="D2054" s="9" t="s">
        <v>918</v>
      </c>
      <c r="E2054" s="15" t="s">
        <v>648</v>
      </c>
      <c r="F2054" s="55">
        <v>2286</v>
      </c>
      <c r="G2054" s="28">
        <v>1479130</v>
      </c>
      <c r="H2054" s="7" t="s">
        <v>1154</v>
      </c>
      <c r="I2054" s="195">
        <f>IF(G2054&gt;0,0,"")</f>
        <v>0</v>
      </c>
      <c r="J2054" s="195">
        <f>IF(I2054=0,G2054,"")</f>
        <v>1479130</v>
      </c>
      <c r="K2054" s="196" t="str">
        <f>IF(J2054&gt;0,"ATRASADO","")</f>
        <v>ATRASADO</v>
      </c>
    </row>
    <row r="2055" spans="2:11" s="188" customFormat="1" ht="16.5" customHeight="1">
      <c r="B2055" s="7"/>
      <c r="C2055" s="17"/>
      <c r="D2055" s="9"/>
      <c r="E2055" s="15"/>
      <c r="F2055" s="55"/>
      <c r="G2055" s="28"/>
      <c r="H2055" s="7"/>
      <c r="I2055" s="195"/>
      <c r="J2055" s="195"/>
      <c r="K2055" s="196"/>
    </row>
    <row r="2056" spans="2:11" s="188" customFormat="1" ht="16.5" customHeight="1">
      <c r="B2056" s="7">
        <v>45510</v>
      </c>
      <c r="C2056" s="17" t="s">
        <v>1516</v>
      </c>
      <c r="D2056" s="9" t="s">
        <v>1590</v>
      </c>
      <c r="E2056" s="15" t="s">
        <v>102</v>
      </c>
      <c r="F2056" s="55">
        <v>2221</v>
      </c>
      <c r="G2056" s="28">
        <v>29500</v>
      </c>
      <c r="H2056" s="7">
        <v>45510</v>
      </c>
      <c r="I2056" s="195">
        <f>IF(G2056&gt;0,0,"")</f>
        <v>0</v>
      </c>
      <c r="J2056" s="195">
        <f>IF(I2056=0,G2056,"")</f>
        <v>29500</v>
      </c>
      <c r="K2056" s="196" t="str">
        <f>IF(J2056&gt;0,"ATRASADO","")</f>
        <v>ATRASADO</v>
      </c>
    </row>
    <row r="2057" spans="2:11" s="188" customFormat="1" ht="16.5" customHeight="1">
      <c r="B2057" s="7">
        <v>45510</v>
      </c>
      <c r="C2057" s="17" t="s">
        <v>1782</v>
      </c>
      <c r="D2057" s="9" t="s">
        <v>1590</v>
      </c>
      <c r="E2057" s="15" t="s">
        <v>102</v>
      </c>
      <c r="F2057" s="55">
        <v>2221</v>
      </c>
      <c r="G2057" s="28">
        <v>29500</v>
      </c>
      <c r="H2057" s="7">
        <v>45510</v>
      </c>
      <c r="I2057" s="195">
        <f>IF(G2057&gt;0,0,"")</f>
        <v>0</v>
      </c>
      <c r="J2057" s="195">
        <f>IF(I2057=0,G2057,"")</f>
        <v>29500</v>
      </c>
      <c r="K2057" s="196" t="str">
        <f>IF(J2057&gt;0,"ATRASADO","")</f>
        <v>ATRASADO</v>
      </c>
    </row>
    <row r="2058" spans="2:11" s="188" customFormat="1" ht="16.5" customHeight="1">
      <c r="B2058" s="7">
        <v>45510</v>
      </c>
      <c r="C2058" s="17" t="s">
        <v>1783</v>
      </c>
      <c r="D2058" s="9" t="s">
        <v>1590</v>
      </c>
      <c r="E2058" s="15" t="s">
        <v>102</v>
      </c>
      <c r="F2058" s="55">
        <v>2221</v>
      </c>
      <c r="G2058" s="28">
        <v>29500</v>
      </c>
      <c r="H2058" s="7">
        <v>45510</v>
      </c>
      <c r="I2058" s="195">
        <f>IF(G2058&gt;0,0,"")</f>
        <v>0</v>
      </c>
      <c r="J2058" s="195">
        <f>IF(I2058=0,G2058,"")</f>
        <v>29500</v>
      </c>
      <c r="K2058" s="196" t="str">
        <f>IF(J2058&gt;0,"ATRASADO","")</f>
        <v>ATRASADO</v>
      </c>
    </row>
    <row r="2059" spans="2:11" s="188" customFormat="1" ht="16.5" customHeight="1">
      <c r="B2059" s="7">
        <v>45510</v>
      </c>
      <c r="C2059" s="17" t="s">
        <v>1784</v>
      </c>
      <c r="D2059" s="9" t="s">
        <v>1590</v>
      </c>
      <c r="E2059" s="15" t="s">
        <v>102</v>
      </c>
      <c r="F2059" s="55">
        <v>2221</v>
      </c>
      <c r="G2059" s="28">
        <v>29500</v>
      </c>
      <c r="H2059" s="7">
        <v>45510</v>
      </c>
      <c r="I2059" s="195">
        <f>IF(G2059&gt;0,0,"")</f>
        <v>0</v>
      </c>
      <c r="J2059" s="195">
        <f>IF(I2059=0,G2059,"")</f>
        <v>29500</v>
      </c>
      <c r="K2059" s="196" t="str">
        <f>IF(J2059&gt;0,"ATRASADO","")</f>
        <v>ATRASADO</v>
      </c>
    </row>
    <row r="2060" spans="2:11" s="188" customFormat="1" ht="16.5" customHeight="1">
      <c r="B2060" s="7">
        <v>45510</v>
      </c>
      <c r="C2060" s="17" t="s">
        <v>1791</v>
      </c>
      <c r="D2060" s="9" t="s">
        <v>1590</v>
      </c>
      <c r="E2060" s="15" t="s">
        <v>102</v>
      </c>
      <c r="F2060" s="55">
        <v>2221</v>
      </c>
      <c r="G2060" s="28">
        <v>29500</v>
      </c>
      <c r="H2060" s="7">
        <v>45510</v>
      </c>
      <c r="I2060" s="195">
        <f>IF(G2060&gt;0,0,"")</f>
        <v>0</v>
      </c>
      <c r="J2060" s="195">
        <f>IF(I2060=0,G2060,"")</f>
        <v>29500</v>
      </c>
      <c r="K2060" s="196" t="str">
        <f>IF(J2060&gt;0,"ATRASADO","")</f>
        <v>ATRASADO</v>
      </c>
    </row>
    <row r="2061" spans="2:11" s="109" customFormat="1">
      <c r="B2061" s="7"/>
      <c r="C2061" s="17"/>
      <c r="D2061" s="9"/>
      <c r="E2061" s="15"/>
      <c r="F2061" s="55"/>
      <c r="G2061" s="28"/>
      <c r="H2061" s="7"/>
      <c r="I2061" s="195"/>
      <c r="J2061" s="195"/>
      <c r="K2061" s="196"/>
    </row>
    <row r="2062" spans="2:11">
      <c r="B2062" s="7">
        <v>40543</v>
      </c>
      <c r="C2062" s="14" t="s">
        <v>299</v>
      </c>
      <c r="D2062" s="9" t="s">
        <v>300</v>
      </c>
      <c r="E2062" s="15" t="s">
        <v>301</v>
      </c>
      <c r="F2062" s="55">
        <v>2671</v>
      </c>
      <c r="G2062" s="28">
        <v>5875000</v>
      </c>
      <c r="H2062" s="7">
        <v>40543</v>
      </c>
      <c r="I2062" s="195">
        <f>IF(G2062&gt;0,0,"")</f>
        <v>0</v>
      </c>
      <c r="J2062" s="195">
        <f>IF(I2062=0,G2062,"")</f>
        <v>5875000</v>
      </c>
      <c r="K2062" s="196" t="str">
        <f>IF(J2062&gt;0,"ATRASADO","")</f>
        <v>ATRASADO</v>
      </c>
    </row>
    <row r="2063" spans="2:11" s="177" customFormat="1">
      <c r="B2063" s="7"/>
      <c r="C2063" s="14"/>
      <c r="D2063" s="9"/>
      <c r="E2063" s="15"/>
      <c r="F2063" s="55"/>
      <c r="G2063" s="28"/>
      <c r="H2063" s="7"/>
      <c r="I2063" s="195"/>
      <c r="J2063" s="195"/>
      <c r="K2063" s="196"/>
    </row>
    <row r="2064" spans="2:11" s="177" customFormat="1">
      <c r="B2064" s="7">
        <v>45444</v>
      </c>
      <c r="C2064" s="14" t="s">
        <v>553</v>
      </c>
      <c r="D2064" s="9" t="s">
        <v>1424</v>
      </c>
      <c r="E2064" s="15" t="s">
        <v>536</v>
      </c>
      <c r="F2064" s="55">
        <v>2311</v>
      </c>
      <c r="G2064" s="28">
        <v>4900658</v>
      </c>
      <c r="H2064" s="7">
        <v>45444</v>
      </c>
      <c r="I2064" s="195">
        <f>IF(G2064&gt;0,0,"")</f>
        <v>0</v>
      </c>
      <c r="J2064" s="195">
        <f>IF(I2064=0,G2064,"")</f>
        <v>4900658</v>
      </c>
      <c r="K2064" s="196" t="s">
        <v>746</v>
      </c>
    </row>
    <row r="2065" spans="2:11" s="160" customFormat="1">
      <c r="B2065" s="7"/>
      <c r="C2065" s="14"/>
      <c r="D2065" s="9"/>
      <c r="E2065" s="15"/>
      <c r="F2065" s="55"/>
      <c r="G2065" s="28"/>
      <c r="H2065" s="7"/>
      <c r="I2065" s="195"/>
      <c r="J2065" s="195"/>
      <c r="K2065" s="196"/>
    </row>
    <row r="2066" spans="2:11" s="160" customFormat="1">
      <c r="B2066" s="7">
        <v>45239</v>
      </c>
      <c r="C2066" s="14" t="s">
        <v>735</v>
      </c>
      <c r="D2066" s="9" t="s">
        <v>990</v>
      </c>
      <c r="E2066" s="15" t="s">
        <v>1009</v>
      </c>
      <c r="F2066" s="55">
        <v>2611</v>
      </c>
      <c r="G2066" s="28">
        <v>140927.4</v>
      </c>
      <c r="H2066" s="7">
        <v>45239</v>
      </c>
      <c r="I2066" s="195">
        <f>IF(G2066&gt;0,0,"")</f>
        <v>0</v>
      </c>
      <c r="J2066" s="195">
        <f>IF(I2066=0,G2066,"")</f>
        <v>140927.4</v>
      </c>
      <c r="K2066" s="196" t="str">
        <f>IF(J2066&gt;0,"ATRASADO","")</f>
        <v>ATRASADO</v>
      </c>
    </row>
    <row r="2067" spans="2:11" s="168" customFormat="1">
      <c r="B2067" s="7"/>
      <c r="C2067" s="14"/>
      <c r="D2067" s="9"/>
      <c r="E2067" s="15"/>
      <c r="F2067" s="55"/>
      <c r="G2067" s="28"/>
      <c r="H2067" s="7"/>
      <c r="I2067" s="195"/>
      <c r="J2067" s="195"/>
      <c r="K2067" s="196"/>
    </row>
    <row r="2068" spans="2:11" s="168" customFormat="1">
      <c r="B2068" s="7">
        <v>45323</v>
      </c>
      <c r="C2068" s="14" t="s">
        <v>1011</v>
      </c>
      <c r="D2068" s="9" t="s">
        <v>1141</v>
      </c>
      <c r="E2068" s="15" t="s">
        <v>1177</v>
      </c>
      <c r="F2068" s="55">
        <v>2272</v>
      </c>
      <c r="G2068" s="28">
        <v>802171.08</v>
      </c>
      <c r="H2068" s="7">
        <v>45323</v>
      </c>
      <c r="I2068" s="195">
        <f>IF(G2068&gt;0,0,"")</f>
        <v>0</v>
      </c>
      <c r="J2068" s="195">
        <f>IF(I2068=0,G2068,"")</f>
        <v>802171.08</v>
      </c>
      <c r="K2068" s="196" t="str">
        <f>IF(J2068&gt;0,"ATRASADO","")</f>
        <v>ATRASADO</v>
      </c>
    </row>
    <row r="2069" spans="2:11" s="175" customFormat="1">
      <c r="B2069" s="7"/>
      <c r="C2069" s="14"/>
      <c r="D2069" s="9"/>
      <c r="E2069" s="15"/>
      <c r="F2069" s="55"/>
      <c r="G2069" s="28"/>
      <c r="H2069" s="7"/>
      <c r="I2069" s="195"/>
      <c r="J2069" s="195"/>
      <c r="K2069" s="196"/>
    </row>
    <row r="2070" spans="2:11" s="175" customFormat="1">
      <c r="B2070" s="7">
        <v>45413</v>
      </c>
      <c r="C2070" s="14" t="s">
        <v>1403</v>
      </c>
      <c r="D2070" s="9" t="s">
        <v>1344</v>
      </c>
      <c r="E2070" s="15" t="s">
        <v>878</v>
      </c>
      <c r="F2070" s="55">
        <v>2611</v>
      </c>
      <c r="G2070" s="28">
        <v>306800</v>
      </c>
      <c r="H2070" s="7">
        <v>45413</v>
      </c>
      <c r="I2070" s="195">
        <f>IF(G2070&gt;0,0,"")</f>
        <v>0</v>
      </c>
      <c r="J2070" s="195">
        <f>IF(I2070=0,G2070,"")</f>
        <v>306800</v>
      </c>
      <c r="K2070" s="196" t="s">
        <v>746</v>
      </c>
    </row>
    <row r="2071" spans="2:11" s="77" customFormat="1">
      <c r="B2071" s="7"/>
      <c r="C2071" s="14"/>
      <c r="D2071" s="9"/>
      <c r="E2071" s="15"/>
      <c r="F2071" s="55"/>
      <c r="G2071" s="28"/>
      <c r="H2071" s="7"/>
      <c r="I2071" s="195" t="str">
        <f>IF(G2071&gt;0,0,"")</f>
        <v/>
      </c>
      <c r="J2071" s="195" t="str">
        <f>IF(I2071=0,G2071,"")</f>
        <v/>
      </c>
      <c r="K2071" s="196"/>
    </row>
    <row r="2072" spans="2:11">
      <c r="B2072" s="32">
        <v>40653</v>
      </c>
      <c r="C2072" s="31" t="s">
        <v>517</v>
      </c>
      <c r="D2072" s="9" t="s">
        <v>516</v>
      </c>
      <c r="E2072" s="15" t="s">
        <v>120</v>
      </c>
      <c r="F2072" s="55">
        <v>2355</v>
      </c>
      <c r="G2072" s="28">
        <v>43521.29</v>
      </c>
      <c r="H2072" s="32">
        <v>40653</v>
      </c>
      <c r="I2072" s="195">
        <f>IF(G2072&gt;0,0,"")</f>
        <v>0</v>
      </c>
      <c r="J2072" s="195">
        <f>IF(I2072=0,G2072,"")</f>
        <v>43521.29</v>
      </c>
      <c r="K2072" s="196" t="str">
        <f>IF(J2072&gt;0,"ATRASADO","")</f>
        <v>ATRASADO</v>
      </c>
    </row>
    <row r="2073" spans="2:11" s="188" customFormat="1">
      <c r="B2073" s="32"/>
      <c r="C2073" s="31"/>
      <c r="D2073" s="9"/>
      <c r="E2073" s="15"/>
      <c r="F2073" s="55"/>
      <c r="G2073" s="28"/>
      <c r="H2073" s="32"/>
      <c r="I2073" s="195"/>
      <c r="J2073" s="195"/>
      <c r="K2073" s="196"/>
    </row>
    <row r="2074" spans="2:11" s="188" customFormat="1">
      <c r="B2074" s="32">
        <v>45505</v>
      </c>
      <c r="C2074" s="31" t="s">
        <v>710</v>
      </c>
      <c r="D2074" s="9" t="s">
        <v>1583</v>
      </c>
      <c r="E2074" s="15" t="s">
        <v>102</v>
      </c>
      <c r="F2074" s="55">
        <v>2221</v>
      </c>
      <c r="G2074" s="28">
        <v>23600</v>
      </c>
      <c r="H2074" s="32">
        <v>45505</v>
      </c>
      <c r="I2074" s="195">
        <f t="shared" ref="I2074:I2079" si="251">IF(G2074&gt;0,0,"")</f>
        <v>0</v>
      </c>
      <c r="J2074" s="195">
        <f t="shared" ref="J2074:J2079" si="252">IF(I2074=0,G2074,"")</f>
        <v>23600</v>
      </c>
      <c r="K2074" s="196" t="str">
        <f t="shared" ref="K2074:K2079" si="253">IF(J2074&gt;0,"ATRASADO","")</f>
        <v>ATRASADO</v>
      </c>
    </row>
    <row r="2075" spans="2:11" s="188" customFormat="1">
      <c r="B2075" s="32">
        <v>45505</v>
      </c>
      <c r="C2075" s="31" t="s">
        <v>711</v>
      </c>
      <c r="D2075" s="9" t="s">
        <v>1583</v>
      </c>
      <c r="E2075" s="15" t="s">
        <v>102</v>
      </c>
      <c r="F2075" s="55">
        <v>2221</v>
      </c>
      <c r="G2075" s="28">
        <v>23600</v>
      </c>
      <c r="H2075" s="32">
        <v>45505</v>
      </c>
      <c r="I2075" s="195">
        <f t="shared" si="251"/>
        <v>0</v>
      </c>
      <c r="J2075" s="195">
        <f t="shared" si="252"/>
        <v>23600</v>
      </c>
      <c r="K2075" s="196" t="str">
        <f t="shared" si="253"/>
        <v>ATRASADO</v>
      </c>
    </row>
    <row r="2076" spans="2:11" s="188" customFormat="1">
      <c r="B2076" s="32">
        <v>45505</v>
      </c>
      <c r="C2076" s="31" t="s">
        <v>709</v>
      </c>
      <c r="D2076" s="9" t="s">
        <v>1583</v>
      </c>
      <c r="E2076" s="15" t="s">
        <v>102</v>
      </c>
      <c r="F2076" s="55">
        <v>2221</v>
      </c>
      <c r="G2076" s="28">
        <v>23600</v>
      </c>
      <c r="H2076" s="32">
        <v>45505</v>
      </c>
      <c r="I2076" s="195">
        <f t="shared" si="251"/>
        <v>0</v>
      </c>
      <c r="J2076" s="195">
        <f t="shared" si="252"/>
        <v>23600</v>
      </c>
      <c r="K2076" s="196" t="str">
        <f t="shared" si="253"/>
        <v>ATRASADO</v>
      </c>
    </row>
    <row r="2077" spans="2:11" s="188" customFormat="1">
      <c r="B2077" s="32">
        <v>45505</v>
      </c>
      <c r="C2077" s="31" t="s">
        <v>713</v>
      </c>
      <c r="D2077" s="9" t="s">
        <v>1583</v>
      </c>
      <c r="E2077" s="15" t="s">
        <v>102</v>
      </c>
      <c r="F2077" s="55">
        <v>2221</v>
      </c>
      <c r="G2077" s="28">
        <v>23600</v>
      </c>
      <c r="H2077" s="32">
        <v>45505</v>
      </c>
      <c r="I2077" s="195">
        <f t="shared" si="251"/>
        <v>0</v>
      </c>
      <c r="J2077" s="195">
        <f t="shared" si="252"/>
        <v>23600</v>
      </c>
      <c r="K2077" s="196" t="str">
        <f t="shared" si="253"/>
        <v>ATRASADO</v>
      </c>
    </row>
    <row r="2078" spans="2:11" s="188" customFormat="1">
      <c r="B2078" s="32">
        <v>45505</v>
      </c>
      <c r="C2078" s="31" t="s">
        <v>553</v>
      </c>
      <c r="D2078" s="9" t="s">
        <v>1583</v>
      </c>
      <c r="E2078" s="15" t="s">
        <v>102</v>
      </c>
      <c r="F2078" s="55">
        <v>2221</v>
      </c>
      <c r="G2078" s="28">
        <v>23600</v>
      </c>
      <c r="H2078" s="32">
        <v>45505</v>
      </c>
      <c r="I2078" s="195">
        <f t="shared" si="251"/>
        <v>0</v>
      </c>
      <c r="J2078" s="195">
        <f t="shared" si="252"/>
        <v>23600</v>
      </c>
      <c r="K2078" s="196" t="str">
        <f t="shared" si="253"/>
        <v>ATRASADO</v>
      </c>
    </row>
    <row r="2079" spans="2:11" s="188" customFormat="1">
      <c r="B2079" s="32">
        <v>45505</v>
      </c>
      <c r="C2079" s="31" t="s">
        <v>714</v>
      </c>
      <c r="D2079" s="9" t="s">
        <v>1583</v>
      </c>
      <c r="E2079" s="15" t="s">
        <v>102</v>
      </c>
      <c r="F2079" s="55">
        <v>2221</v>
      </c>
      <c r="G2079" s="28">
        <v>23600</v>
      </c>
      <c r="H2079" s="32">
        <v>45505</v>
      </c>
      <c r="I2079" s="195">
        <f t="shared" si="251"/>
        <v>0</v>
      </c>
      <c r="J2079" s="195">
        <f t="shared" si="252"/>
        <v>23600</v>
      </c>
      <c r="K2079" s="196" t="str">
        <f t="shared" si="253"/>
        <v>ATRASADO</v>
      </c>
    </row>
    <row r="2080" spans="2:11" s="175" customFormat="1">
      <c r="B2080" s="32"/>
      <c r="C2080" s="31"/>
      <c r="D2080" s="9"/>
      <c r="E2080" s="15"/>
      <c r="F2080" s="55"/>
      <c r="G2080" s="28"/>
      <c r="H2080" s="32"/>
      <c r="I2080" s="195"/>
      <c r="J2080" s="195"/>
      <c r="K2080" s="196"/>
    </row>
    <row r="2081" spans="2:11" s="175" customFormat="1">
      <c r="B2081" s="32">
        <v>45413</v>
      </c>
      <c r="C2081" s="31" t="s">
        <v>737</v>
      </c>
      <c r="D2081" s="9" t="s">
        <v>1357</v>
      </c>
      <c r="E2081" s="15" t="s">
        <v>102</v>
      </c>
      <c r="F2081" s="55">
        <v>2221</v>
      </c>
      <c r="G2081" s="28">
        <v>35400</v>
      </c>
      <c r="H2081" s="32">
        <v>45413</v>
      </c>
      <c r="I2081" s="195">
        <f t="shared" ref="I2081:I2100" si="254">IF(G2081&gt;0,0,"")</f>
        <v>0</v>
      </c>
      <c r="J2081" s="195">
        <f t="shared" ref="J2081:J2100" si="255">IF(I2081=0,G2081,"")</f>
        <v>35400</v>
      </c>
      <c r="K2081" s="196" t="s">
        <v>746</v>
      </c>
    </row>
    <row r="2082" spans="2:11" s="175" customFormat="1">
      <c r="B2082" s="32">
        <v>45413</v>
      </c>
      <c r="C2082" s="31" t="s">
        <v>1215</v>
      </c>
      <c r="D2082" s="9" t="s">
        <v>1357</v>
      </c>
      <c r="E2082" s="15" t="s">
        <v>102</v>
      </c>
      <c r="F2082" s="55">
        <v>2221</v>
      </c>
      <c r="G2082" s="28">
        <v>35400</v>
      </c>
      <c r="H2082" s="32">
        <v>45413</v>
      </c>
      <c r="I2082" s="195">
        <f t="shared" si="254"/>
        <v>0</v>
      </c>
      <c r="J2082" s="195">
        <f t="shared" si="255"/>
        <v>35400</v>
      </c>
      <c r="K2082" s="196" t="s">
        <v>746</v>
      </c>
    </row>
    <row r="2083" spans="2:11" s="175" customFormat="1">
      <c r="B2083" s="32">
        <v>45413</v>
      </c>
      <c r="C2083" s="31" t="s">
        <v>1404</v>
      </c>
      <c r="D2083" s="9" t="s">
        <v>1357</v>
      </c>
      <c r="E2083" s="15" t="s">
        <v>102</v>
      </c>
      <c r="F2083" s="55">
        <v>2221</v>
      </c>
      <c r="G2083" s="28">
        <v>35400</v>
      </c>
      <c r="H2083" s="32">
        <v>45413</v>
      </c>
      <c r="I2083" s="195">
        <f t="shared" si="254"/>
        <v>0</v>
      </c>
      <c r="J2083" s="195">
        <f t="shared" si="255"/>
        <v>35400</v>
      </c>
      <c r="K2083" s="196" t="s">
        <v>746</v>
      </c>
    </row>
    <row r="2084" spans="2:11" s="175" customFormat="1">
      <c r="B2084" s="32">
        <v>45413</v>
      </c>
      <c r="C2084" s="31" t="s">
        <v>1058</v>
      </c>
      <c r="D2084" s="9" t="s">
        <v>1357</v>
      </c>
      <c r="E2084" s="15" t="s">
        <v>102</v>
      </c>
      <c r="F2084" s="55">
        <v>2221</v>
      </c>
      <c r="G2084" s="28">
        <v>35400</v>
      </c>
      <c r="H2084" s="32">
        <v>45413</v>
      </c>
      <c r="I2084" s="195">
        <f t="shared" si="254"/>
        <v>0</v>
      </c>
      <c r="J2084" s="195">
        <f t="shared" si="255"/>
        <v>35400</v>
      </c>
      <c r="K2084" s="196" t="s">
        <v>746</v>
      </c>
    </row>
    <row r="2085" spans="2:11" s="175" customFormat="1">
      <c r="B2085" s="32">
        <v>45413</v>
      </c>
      <c r="C2085" s="31" t="s">
        <v>1178</v>
      </c>
      <c r="D2085" s="9" t="s">
        <v>1357</v>
      </c>
      <c r="E2085" s="15" t="s">
        <v>102</v>
      </c>
      <c r="F2085" s="55">
        <v>2221</v>
      </c>
      <c r="G2085" s="28">
        <v>35400</v>
      </c>
      <c r="H2085" s="32">
        <v>45413</v>
      </c>
      <c r="I2085" s="195">
        <f t="shared" si="254"/>
        <v>0</v>
      </c>
      <c r="J2085" s="195">
        <f t="shared" si="255"/>
        <v>35400</v>
      </c>
      <c r="K2085" s="196" t="s">
        <v>746</v>
      </c>
    </row>
    <row r="2086" spans="2:11" s="175" customFormat="1">
      <c r="B2086" s="32">
        <v>45413</v>
      </c>
      <c r="C2086" s="31" t="s">
        <v>946</v>
      </c>
      <c r="D2086" s="9" t="s">
        <v>1357</v>
      </c>
      <c r="E2086" s="15" t="s">
        <v>102</v>
      </c>
      <c r="F2086" s="55">
        <v>2221</v>
      </c>
      <c r="G2086" s="28">
        <v>35400</v>
      </c>
      <c r="H2086" s="32">
        <v>45413</v>
      </c>
      <c r="I2086" s="195">
        <f t="shared" si="254"/>
        <v>0</v>
      </c>
      <c r="J2086" s="195">
        <f t="shared" si="255"/>
        <v>35400</v>
      </c>
      <c r="K2086" s="196" t="s">
        <v>746</v>
      </c>
    </row>
    <row r="2087" spans="2:11" s="77" customFormat="1">
      <c r="B2087" s="32"/>
      <c r="C2087" s="31"/>
      <c r="D2087" s="9"/>
      <c r="E2087" s="15"/>
      <c r="F2087" s="55"/>
      <c r="G2087" s="28"/>
      <c r="H2087" s="32"/>
      <c r="I2087" s="195" t="str">
        <f t="shared" si="254"/>
        <v/>
      </c>
      <c r="J2087" s="195" t="str">
        <f t="shared" si="255"/>
        <v/>
      </c>
      <c r="K2087" s="196"/>
    </row>
    <row r="2088" spans="2:11">
      <c r="B2088" s="32" t="s">
        <v>432</v>
      </c>
      <c r="C2088" s="31" t="s">
        <v>433</v>
      </c>
      <c r="D2088" s="9" t="s">
        <v>371</v>
      </c>
      <c r="E2088" s="15" t="s">
        <v>102</v>
      </c>
      <c r="F2088" s="55">
        <v>2221</v>
      </c>
      <c r="G2088" s="28">
        <v>23200</v>
      </c>
      <c r="H2088" s="32" t="s">
        <v>432</v>
      </c>
      <c r="I2088" s="195">
        <f t="shared" si="254"/>
        <v>0</v>
      </c>
      <c r="J2088" s="195">
        <f t="shared" si="255"/>
        <v>23200</v>
      </c>
      <c r="K2088" s="196" t="str">
        <f t="shared" ref="K2088:K2094" si="256">IF(J2088&gt;0,"ATRASADO","")</f>
        <v>ATRASADO</v>
      </c>
    </row>
    <row r="2089" spans="2:11">
      <c r="B2089" s="32" t="s">
        <v>432</v>
      </c>
      <c r="C2089" s="31" t="s">
        <v>434</v>
      </c>
      <c r="D2089" s="9" t="s">
        <v>371</v>
      </c>
      <c r="E2089" s="15" t="s">
        <v>102</v>
      </c>
      <c r="F2089" s="55">
        <v>2221</v>
      </c>
      <c r="G2089" s="28">
        <v>23200</v>
      </c>
      <c r="H2089" s="32" t="s">
        <v>432</v>
      </c>
      <c r="I2089" s="195">
        <f t="shared" si="254"/>
        <v>0</v>
      </c>
      <c r="J2089" s="195">
        <f t="shared" si="255"/>
        <v>23200</v>
      </c>
      <c r="K2089" s="196" t="str">
        <f t="shared" si="256"/>
        <v>ATRASADO</v>
      </c>
    </row>
    <row r="2090" spans="2:11">
      <c r="B2090" s="32" t="s">
        <v>432</v>
      </c>
      <c r="C2090" s="31" t="s">
        <v>435</v>
      </c>
      <c r="D2090" s="9" t="s">
        <v>371</v>
      </c>
      <c r="E2090" s="15" t="s">
        <v>102</v>
      </c>
      <c r="F2090" s="55">
        <v>2221</v>
      </c>
      <c r="G2090" s="28">
        <v>23200</v>
      </c>
      <c r="H2090" s="32" t="s">
        <v>432</v>
      </c>
      <c r="I2090" s="195">
        <f t="shared" si="254"/>
        <v>0</v>
      </c>
      <c r="J2090" s="195">
        <f t="shared" si="255"/>
        <v>23200</v>
      </c>
      <c r="K2090" s="196" t="str">
        <f t="shared" si="256"/>
        <v>ATRASADO</v>
      </c>
    </row>
    <row r="2091" spans="2:11">
      <c r="B2091" s="32">
        <v>40571</v>
      </c>
      <c r="C2091" s="31" t="s">
        <v>436</v>
      </c>
      <c r="D2091" s="9" t="s">
        <v>371</v>
      </c>
      <c r="E2091" s="15" t="s">
        <v>102</v>
      </c>
      <c r="F2091" s="55">
        <v>2221</v>
      </c>
      <c r="G2091" s="28">
        <v>23200</v>
      </c>
      <c r="H2091" s="32">
        <v>40571</v>
      </c>
      <c r="I2091" s="195">
        <f t="shared" si="254"/>
        <v>0</v>
      </c>
      <c r="J2091" s="195">
        <f t="shared" si="255"/>
        <v>23200</v>
      </c>
      <c r="K2091" s="196" t="str">
        <f t="shared" si="256"/>
        <v>ATRASADO</v>
      </c>
    </row>
    <row r="2092" spans="2:11">
      <c r="B2092" s="32">
        <v>40623</v>
      </c>
      <c r="C2092" s="31" t="s">
        <v>370</v>
      </c>
      <c r="D2092" s="9" t="s">
        <v>371</v>
      </c>
      <c r="E2092" s="15" t="s">
        <v>102</v>
      </c>
      <c r="F2092" s="55">
        <v>2221</v>
      </c>
      <c r="G2092" s="28">
        <v>23200</v>
      </c>
      <c r="H2092" s="32">
        <v>40623</v>
      </c>
      <c r="I2092" s="195">
        <f t="shared" si="254"/>
        <v>0</v>
      </c>
      <c r="J2092" s="195">
        <f t="shared" si="255"/>
        <v>23200</v>
      </c>
      <c r="K2092" s="196" t="str">
        <f t="shared" si="256"/>
        <v>ATRASADO</v>
      </c>
    </row>
    <row r="2093" spans="2:11">
      <c r="B2093" s="32">
        <v>40644</v>
      </c>
      <c r="C2093" s="31" t="s">
        <v>372</v>
      </c>
      <c r="D2093" s="9" t="s">
        <v>371</v>
      </c>
      <c r="E2093" s="15" t="s">
        <v>102</v>
      </c>
      <c r="F2093" s="55">
        <v>2221</v>
      </c>
      <c r="G2093" s="28">
        <v>23200</v>
      </c>
      <c r="H2093" s="32">
        <v>40644</v>
      </c>
      <c r="I2093" s="195">
        <f t="shared" si="254"/>
        <v>0</v>
      </c>
      <c r="J2093" s="195">
        <f t="shared" si="255"/>
        <v>23200</v>
      </c>
      <c r="K2093" s="196" t="str">
        <f t="shared" si="256"/>
        <v>ATRASADO</v>
      </c>
    </row>
    <row r="2094" spans="2:11">
      <c r="B2094" s="32">
        <v>40644</v>
      </c>
      <c r="C2094" s="31" t="s">
        <v>373</v>
      </c>
      <c r="D2094" s="9" t="s">
        <v>371</v>
      </c>
      <c r="E2094" s="15" t="s">
        <v>102</v>
      </c>
      <c r="F2094" s="55">
        <v>2221</v>
      </c>
      <c r="G2094" s="28">
        <v>23200</v>
      </c>
      <c r="H2094" s="32">
        <v>40644</v>
      </c>
      <c r="I2094" s="195">
        <f t="shared" si="254"/>
        <v>0</v>
      </c>
      <c r="J2094" s="195">
        <f t="shared" si="255"/>
        <v>23200</v>
      </c>
      <c r="K2094" s="196" t="str">
        <f t="shared" si="256"/>
        <v>ATRASADO</v>
      </c>
    </row>
    <row r="2095" spans="2:11" s="77" customFormat="1">
      <c r="B2095" s="32"/>
      <c r="C2095" s="31"/>
      <c r="D2095" s="9"/>
      <c r="E2095" s="15"/>
      <c r="F2095" s="55"/>
      <c r="G2095" s="28"/>
      <c r="H2095" s="32"/>
      <c r="I2095" s="195" t="str">
        <f t="shared" si="254"/>
        <v/>
      </c>
      <c r="J2095" s="195" t="str">
        <f t="shared" si="255"/>
        <v/>
      </c>
      <c r="K2095" s="196"/>
    </row>
    <row r="2096" spans="2:11">
      <c r="B2096" s="7">
        <v>40268</v>
      </c>
      <c r="C2096" s="17" t="s">
        <v>302</v>
      </c>
      <c r="D2096" s="9" t="s">
        <v>303</v>
      </c>
      <c r="E2096" s="15" t="s">
        <v>6</v>
      </c>
      <c r="F2096" s="55">
        <v>2254</v>
      </c>
      <c r="G2096" s="28">
        <v>79750</v>
      </c>
      <c r="H2096" s="7">
        <v>40268</v>
      </c>
      <c r="I2096" s="195">
        <f t="shared" si="254"/>
        <v>0</v>
      </c>
      <c r="J2096" s="195">
        <f t="shared" si="255"/>
        <v>79750</v>
      </c>
      <c r="K2096" s="196" t="str">
        <f>IF(J2096&gt;0,"ATRASADO","")</f>
        <v>ATRASADO</v>
      </c>
    </row>
    <row r="2097" spans="1:11">
      <c r="B2097" s="7">
        <v>40298</v>
      </c>
      <c r="C2097" s="17" t="s">
        <v>304</v>
      </c>
      <c r="D2097" s="9" t="s">
        <v>303</v>
      </c>
      <c r="E2097" s="15" t="s">
        <v>6</v>
      </c>
      <c r="F2097" s="55">
        <v>2254</v>
      </c>
      <c r="G2097" s="28">
        <v>171150</v>
      </c>
      <c r="H2097" s="7">
        <v>40298</v>
      </c>
      <c r="I2097" s="195">
        <f t="shared" si="254"/>
        <v>0</v>
      </c>
      <c r="J2097" s="195">
        <f t="shared" si="255"/>
        <v>171150</v>
      </c>
      <c r="K2097" s="196" t="str">
        <f>IF(J2097&gt;0,"ATRASADO","")</f>
        <v>ATRASADO</v>
      </c>
    </row>
    <row r="2098" spans="1:11">
      <c r="B2098" s="7">
        <v>40329</v>
      </c>
      <c r="C2098" s="17" t="s">
        <v>305</v>
      </c>
      <c r="D2098" s="9" t="s">
        <v>303</v>
      </c>
      <c r="E2098" s="15" t="s">
        <v>6</v>
      </c>
      <c r="F2098" s="55">
        <v>2254</v>
      </c>
      <c r="G2098" s="28">
        <v>163000</v>
      </c>
      <c r="H2098" s="7">
        <v>40329</v>
      </c>
      <c r="I2098" s="195">
        <f t="shared" si="254"/>
        <v>0</v>
      </c>
      <c r="J2098" s="195">
        <f t="shared" si="255"/>
        <v>163000</v>
      </c>
      <c r="K2098" s="196" t="str">
        <f>IF(J2098&gt;0,"ATRASADO","")</f>
        <v>ATRASADO</v>
      </c>
    </row>
    <row r="2099" spans="1:11">
      <c r="B2099" s="7">
        <v>40359</v>
      </c>
      <c r="C2099" s="17" t="s">
        <v>306</v>
      </c>
      <c r="D2099" s="9" t="s">
        <v>303</v>
      </c>
      <c r="E2099" s="15" t="s">
        <v>6</v>
      </c>
      <c r="F2099" s="55">
        <v>2254</v>
      </c>
      <c r="G2099" s="28">
        <v>179300</v>
      </c>
      <c r="H2099" s="7">
        <v>40359</v>
      </c>
      <c r="I2099" s="195">
        <f t="shared" si="254"/>
        <v>0</v>
      </c>
      <c r="J2099" s="195">
        <f t="shared" si="255"/>
        <v>179300</v>
      </c>
      <c r="K2099" s="196" t="str">
        <f>IF(J2099&gt;0,"ATRASADO","")</f>
        <v>ATRASADO</v>
      </c>
    </row>
    <row r="2100" spans="1:11">
      <c r="B2100" s="7">
        <v>40390</v>
      </c>
      <c r="C2100" s="17" t="s">
        <v>307</v>
      </c>
      <c r="D2100" s="9" t="s">
        <v>303</v>
      </c>
      <c r="E2100" s="15" t="s">
        <v>6</v>
      </c>
      <c r="F2100" s="55">
        <v>2254</v>
      </c>
      <c r="G2100" s="28">
        <v>65200</v>
      </c>
      <c r="H2100" s="7">
        <v>40390</v>
      </c>
      <c r="I2100" s="195">
        <f t="shared" si="254"/>
        <v>0</v>
      </c>
      <c r="J2100" s="195">
        <f t="shared" si="255"/>
        <v>65200</v>
      </c>
      <c r="K2100" s="196" t="str">
        <f>IF(J2100&gt;0,"ATRASADO","")</f>
        <v>ATRASADO</v>
      </c>
    </row>
    <row r="2101" spans="1:11" s="175" customFormat="1">
      <c r="B2101" s="7"/>
      <c r="C2101" s="17"/>
      <c r="D2101" s="9"/>
      <c r="E2101" s="15"/>
      <c r="F2101" s="55"/>
      <c r="G2101" s="28"/>
      <c r="H2101" s="7"/>
      <c r="I2101" s="195"/>
      <c r="J2101" s="195"/>
      <c r="K2101" s="196"/>
    </row>
    <row r="2102" spans="1:11" s="175" customFormat="1">
      <c r="B2102" s="7">
        <v>45413</v>
      </c>
      <c r="C2102" s="17" t="s">
        <v>719</v>
      </c>
      <c r="D2102" s="9" t="s">
        <v>1355</v>
      </c>
      <c r="E2102" s="15" t="s">
        <v>102</v>
      </c>
      <c r="F2102" s="55">
        <v>2221</v>
      </c>
      <c r="G2102" s="28">
        <v>23600</v>
      </c>
      <c r="H2102" s="7">
        <v>45413</v>
      </c>
      <c r="I2102" s="195">
        <f t="shared" ref="I2102:I2107" si="257">IF(G2102&gt;0,0,"")</f>
        <v>0</v>
      </c>
      <c r="J2102" s="195">
        <f t="shared" ref="J2102:J2107" si="258">IF(I2102=0,G2102,"")</f>
        <v>23600</v>
      </c>
      <c r="K2102" s="196" t="s">
        <v>746</v>
      </c>
    </row>
    <row r="2103" spans="1:11" s="175" customFormat="1">
      <c r="B2103" s="7">
        <v>45413</v>
      </c>
      <c r="C2103" s="17" t="s">
        <v>720</v>
      </c>
      <c r="D2103" s="9" t="s">
        <v>1355</v>
      </c>
      <c r="E2103" s="15" t="s">
        <v>102</v>
      </c>
      <c r="F2103" s="55">
        <v>2221</v>
      </c>
      <c r="G2103" s="28">
        <v>23600</v>
      </c>
      <c r="H2103" s="7">
        <v>45413</v>
      </c>
      <c r="I2103" s="195">
        <f t="shared" si="257"/>
        <v>0</v>
      </c>
      <c r="J2103" s="195">
        <f t="shared" si="258"/>
        <v>23600</v>
      </c>
      <c r="K2103" s="196" t="s">
        <v>746</v>
      </c>
    </row>
    <row r="2104" spans="1:11" s="175" customFormat="1">
      <c r="B2104" s="7">
        <v>45413</v>
      </c>
      <c r="C2104" s="17" t="s">
        <v>721</v>
      </c>
      <c r="D2104" s="9" t="s">
        <v>1355</v>
      </c>
      <c r="E2104" s="15" t="s">
        <v>102</v>
      </c>
      <c r="F2104" s="55">
        <v>2221</v>
      </c>
      <c r="G2104" s="28">
        <v>23600</v>
      </c>
      <c r="H2104" s="7">
        <v>45413</v>
      </c>
      <c r="I2104" s="195">
        <f t="shared" si="257"/>
        <v>0</v>
      </c>
      <c r="J2104" s="195">
        <f t="shared" si="258"/>
        <v>23600</v>
      </c>
      <c r="K2104" s="196" t="s">
        <v>746</v>
      </c>
    </row>
    <row r="2105" spans="1:11" s="175" customFormat="1">
      <c r="B2105" s="7">
        <v>45413</v>
      </c>
      <c r="C2105" s="17" t="s">
        <v>722</v>
      </c>
      <c r="D2105" s="9" t="s">
        <v>1355</v>
      </c>
      <c r="E2105" s="15" t="s">
        <v>102</v>
      </c>
      <c r="F2105" s="55">
        <v>2221</v>
      </c>
      <c r="G2105" s="28">
        <v>23600</v>
      </c>
      <c r="H2105" s="7">
        <v>45413</v>
      </c>
      <c r="I2105" s="195">
        <f t="shared" si="257"/>
        <v>0</v>
      </c>
      <c r="J2105" s="195">
        <f t="shared" si="258"/>
        <v>23600</v>
      </c>
      <c r="K2105" s="196" t="s">
        <v>746</v>
      </c>
    </row>
    <row r="2106" spans="1:11" s="175" customFormat="1">
      <c r="B2106" s="7">
        <v>45413</v>
      </c>
      <c r="C2106" s="17" t="s">
        <v>834</v>
      </c>
      <c r="D2106" s="9" t="s">
        <v>1355</v>
      </c>
      <c r="E2106" s="15" t="s">
        <v>102</v>
      </c>
      <c r="F2106" s="55">
        <v>2221</v>
      </c>
      <c r="G2106" s="28">
        <v>23600</v>
      </c>
      <c r="H2106" s="7">
        <v>45413</v>
      </c>
      <c r="I2106" s="195">
        <f t="shared" si="257"/>
        <v>0</v>
      </c>
      <c r="J2106" s="195">
        <f t="shared" si="258"/>
        <v>23600</v>
      </c>
      <c r="K2106" s="196" t="s">
        <v>746</v>
      </c>
    </row>
    <row r="2107" spans="1:11" s="175" customFormat="1">
      <c r="B2107" s="7">
        <v>45413</v>
      </c>
      <c r="C2107" s="17" t="s">
        <v>1405</v>
      </c>
      <c r="D2107" s="9" t="s">
        <v>1355</v>
      </c>
      <c r="E2107" s="15" t="s">
        <v>102</v>
      </c>
      <c r="F2107" s="55">
        <v>2221</v>
      </c>
      <c r="G2107" s="28">
        <v>23600</v>
      </c>
      <c r="H2107" s="7">
        <v>45413</v>
      </c>
      <c r="I2107" s="195">
        <f t="shared" si="257"/>
        <v>0</v>
      </c>
      <c r="J2107" s="195">
        <f t="shared" si="258"/>
        <v>23600</v>
      </c>
      <c r="K2107" s="196" t="s">
        <v>746</v>
      </c>
    </row>
    <row r="2108" spans="1:11" s="143" customFormat="1">
      <c r="B2108" s="7"/>
      <c r="C2108" s="17"/>
      <c r="D2108" s="9"/>
      <c r="E2108" s="15"/>
      <c r="F2108" s="55"/>
      <c r="G2108" s="28"/>
      <c r="H2108" s="7"/>
      <c r="I2108" s="195"/>
      <c r="J2108" s="195"/>
      <c r="K2108" s="196"/>
    </row>
    <row r="2109" spans="1:11" s="188" customFormat="1">
      <c r="B2109" s="7" t="s">
        <v>1792</v>
      </c>
      <c r="C2109" s="17" t="s">
        <v>834</v>
      </c>
      <c r="D2109" s="9" t="s">
        <v>847</v>
      </c>
      <c r="E2109" s="15" t="s">
        <v>135</v>
      </c>
      <c r="F2109" s="55">
        <v>2332</v>
      </c>
      <c r="G2109" s="28">
        <v>127440</v>
      </c>
      <c r="H2109" s="7" t="s">
        <v>1792</v>
      </c>
      <c r="I2109" s="195">
        <f t="shared" ref="I2109:I2115" si="259">IF(G2109&gt;0,0,"")</f>
        <v>0</v>
      </c>
      <c r="J2109" s="195">
        <f t="shared" ref="J2109:J2122" si="260">IF(I2109=0,G2109,"")</f>
        <v>127440</v>
      </c>
      <c r="K2109" s="196" t="str">
        <f t="shared" ref="K2109:K2118" si="261">IF(J2109&gt;0,"ATRASADO","")</f>
        <v>ATRASADO</v>
      </c>
    </row>
    <row r="2110" spans="1:11" s="188" customFormat="1">
      <c r="B2110" s="7">
        <v>45231</v>
      </c>
      <c r="C2110" s="17" t="s">
        <v>1405</v>
      </c>
      <c r="D2110" s="9" t="s">
        <v>847</v>
      </c>
      <c r="E2110" s="15" t="s">
        <v>878</v>
      </c>
      <c r="F2110" s="55">
        <v>2611</v>
      </c>
      <c r="G2110" s="28">
        <v>1649998.72</v>
      </c>
      <c r="H2110" s="7">
        <v>45231</v>
      </c>
      <c r="I2110" s="195">
        <f t="shared" si="259"/>
        <v>0</v>
      </c>
      <c r="J2110" s="195">
        <f t="shared" si="260"/>
        <v>1649998.72</v>
      </c>
      <c r="K2110" s="196" t="str">
        <f t="shared" si="261"/>
        <v>ATRASADO</v>
      </c>
    </row>
    <row r="2111" spans="1:11" s="160" customFormat="1">
      <c r="A2111" s="84"/>
      <c r="B2111" s="7">
        <v>45237</v>
      </c>
      <c r="C2111" s="17" t="s">
        <v>733</v>
      </c>
      <c r="D2111" s="9" t="s">
        <v>847</v>
      </c>
      <c r="E2111" s="15" t="s">
        <v>120</v>
      </c>
      <c r="F2111" s="55">
        <v>2355</v>
      </c>
      <c r="G2111" s="28">
        <v>123900</v>
      </c>
      <c r="H2111" s="7">
        <v>45237</v>
      </c>
      <c r="I2111" s="195">
        <f t="shared" si="259"/>
        <v>0</v>
      </c>
      <c r="J2111" s="195">
        <f t="shared" si="260"/>
        <v>123900</v>
      </c>
      <c r="K2111" s="196" t="str">
        <f t="shared" si="261"/>
        <v>ATRASADO</v>
      </c>
    </row>
    <row r="2112" spans="1:11" s="160" customFormat="1">
      <c r="A2112" s="84"/>
      <c r="B2112" s="7" t="s">
        <v>1010</v>
      </c>
      <c r="C2112" s="17" t="s">
        <v>924</v>
      </c>
      <c r="D2112" s="9" t="s">
        <v>847</v>
      </c>
      <c r="E2112" s="15" t="s">
        <v>120</v>
      </c>
      <c r="F2112" s="55">
        <v>2355</v>
      </c>
      <c r="G2112" s="28">
        <v>205320</v>
      </c>
      <c r="H2112" s="7" t="s">
        <v>1010</v>
      </c>
      <c r="I2112" s="195">
        <f t="shared" si="259"/>
        <v>0</v>
      </c>
      <c r="J2112" s="195">
        <f t="shared" si="260"/>
        <v>205320</v>
      </c>
      <c r="K2112" s="196" t="str">
        <f t="shared" si="261"/>
        <v>ATRASADO</v>
      </c>
    </row>
    <row r="2113" spans="1:11" s="165" customFormat="1">
      <c r="A2113" s="84"/>
      <c r="B2113" s="7" t="s">
        <v>1113</v>
      </c>
      <c r="C2113" s="17" t="s">
        <v>1058</v>
      </c>
      <c r="D2113" s="9" t="s">
        <v>847</v>
      </c>
      <c r="E2113" s="15" t="s">
        <v>800</v>
      </c>
      <c r="F2113" s="55">
        <v>2242</v>
      </c>
      <c r="G2113" s="28">
        <v>547520</v>
      </c>
      <c r="H2113" s="7" t="s">
        <v>1113</v>
      </c>
      <c r="I2113" s="195">
        <f t="shared" si="259"/>
        <v>0</v>
      </c>
      <c r="J2113" s="195">
        <f t="shared" si="260"/>
        <v>547520</v>
      </c>
      <c r="K2113" s="196" t="str">
        <f t="shared" si="261"/>
        <v>ATRASADO</v>
      </c>
    </row>
    <row r="2114" spans="1:11" s="168" customFormat="1">
      <c r="A2114" s="84"/>
      <c r="B2114" s="7">
        <v>45323</v>
      </c>
      <c r="C2114" s="17" t="s">
        <v>1178</v>
      </c>
      <c r="D2114" s="9" t="s">
        <v>847</v>
      </c>
      <c r="E2114" s="15" t="s">
        <v>1179</v>
      </c>
      <c r="F2114" s="55">
        <v>2391</v>
      </c>
      <c r="G2114" s="28">
        <v>473829</v>
      </c>
      <c r="H2114" s="7">
        <v>45323</v>
      </c>
      <c r="I2114" s="195">
        <f t="shared" si="259"/>
        <v>0</v>
      </c>
      <c r="J2114" s="195">
        <f t="shared" si="260"/>
        <v>473829</v>
      </c>
      <c r="K2114" s="196" t="str">
        <f t="shared" si="261"/>
        <v>ATRASADO</v>
      </c>
    </row>
    <row r="2115" spans="1:11" s="169" customFormat="1">
      <c r="A2115" s="84"/>
      <c r="B2115" s="7">
        <v>45352</v>
      </c>
      <c r="C2115" s="17" t="s">
        <v>946</v>
      </c>
      <c r="D2115" s="9" t="s">
        <v>847</v>
      </c>
      <c r="E2115" s="15" t="s">
        <v>800</v>
      </c>
      <c r="F2115" s="55">
        <v>2242</v>
      </c>
      <c r="G2115" s="28">
        <v>547520</v>
      </c>
      <c r="H2115" s="7">
        <v>45352</v>
      </c>
      <c r="I2115" s="195">
        <f t="shared" si="259"/>
        <v>0</v>
      </c>
      <c r="J2115" s="195">
        <f t="shared" si="260"/>
        <v>547520</v>
      </c>
      <c r="K2115" s="196" t="str">
        <f t="shared" si="261"/>
        <v>ATRASADO</v>
      </c>
    </row>
    <row r="2116" spans="1:11" s="169" customFormat="1">
      <c r="A2116" s="84"/>
      <c r="B2116" s="7" t="s">
        <v>1154</v>
      </c>
      <c r="C2116" s="17" t="s">
        <v>1003</v>
      </c>
      <c r="D2116" s="9" t="s">
        <v>847</v>
      </c>
      <c r="E2116" s="15" t="s">
        <v>800</v>
      </c>
      <c r="F2116" s="55">
        <v>2242</v>
      </c>
      <c r="G2116" s="28">
        <v>547520</v>
      </c>
      <c r="H2116" s="7" t="s">
        <v>1226</v>
      </c>
      <c r="I2116" s="195">
        <f t="shared" ref="I2116:I2122" si="262">IF(G2116&gt;0,0,"")</f>
        <v>0</v>
      </c>
      <c r="J2116" s="195">
        <f t="shared" si="260"/>
        <v>547520</v>
      </c>
      <c r="K2116" s="196" t="str">
        <f t="shared" si="261"/>
        <v>ATRASADO</v>
      </c>
    </row>
    <row r="2117" spans="1:11" s="175" customFormat="1">
      <c r="A2117" s="84"/>
      <c r="B2117" s="7" t="s">
        <v>1272</v>
      </c>
      <c r="C2117" s="17" t="s">
        <v>1334</v>
      </c>
      <c r="D2117" s="9" t="s">
        <v>847</v>
      </c>
      <c r="E2117" s="15" t="s">
        <v>830</v>
      </c>
      <c r="F2117" s="55">
        <v>2253</v>
      </c>
      <c r="G2117" s="28">
        <v>375240</v>
      </c>
      <c r="H2117" s="7" t="s">
        <v>1335</v>
      </c>
      <c r="I2117" s="195">
        <f t="shared" si="262"/>
        <v>0</v>
      </c>
      <c r="J2117" s="195">
        <f t="shared" si="260"/>
        <v>375240</v>
      </c>
      <c r="K2117" s="196" t="str">
        <f t="shared" si="261"/>
        <v>ATRASADO</v>
      </c>
    </row>
    <row r="2118" spans="1:11" s="175" customFormat="1">
      <c r="A2118" s="84"/>
      <c r="B2118" s="7" t="s">
        <v>1275</v>
      </c>
      <c r="C2118" s="17" t="s">
        <v>1167</v>
      </c>
      <c r="D2118" s="9" t="s">
        <v>847</v>
      </c>
      <c r="E2118" s="15" t="s">
        <v>830</v>
      </c>
      <c r="F2118" s="55">
        <v>2253</v>
      </c>
      <c r="G2118" s="28">
        <v>375240</v>
      </c>
      <c r="H2118" s="7" t="s">
        <v>1275</v>
      </c>
      <c r="I2118" s="195">
        <f t="shared" si="262"/>
        <v>0</v>
      </c>
      <c r="J2118" s="195">
        <f t="shared" si="260"/>
        <v>375240</v>
      </c>
      <c r="K2118" s="196" t="str">
        <f t="shared" si="261"/>
        <v>ATRASADO</v>
      </c>
    </row>
    <row r="2119" spans="1:11" s="177" customFormat="1">
      <c r="A2119" s="84"/>
      <c r="B2119" s="7" t="s">
        <v>1445</v>
      </c>
      <c r="C2119" s="17" t="s">
        <v>1411</v>
      </c>
      <c r="D2119" s="9" t="s">
        <v>847</v>
      </c>
      <c r="E2119" s="15" t="s">
        <v>830</v>
      </c>
      <c r="F2119" s="55">
        <v>2253</v>
      </c>
      <c r="G2119" s="28">
        <v>375240</v>
      </c>
      <c r="H2119" s="7" t="s">
        <v>1445</v>
      </c>
      <c r="I2119" s="195">
        <f t="shared" si="262"/>
        <v>0</v>
      </c>
      <c r="J2119" s="195">
        <f t="shared" si="260"/>
        <v>375240</v>
      </c>
      <c r="K2119" s="196" t="s">
        <v>746</v>
      </c>
    </row>
    <row r="2120" spans="1:11" s="77" customFormat="1">
      <c r="B2120" s="7"/>
      <c r="C2120" s="17"/>
      <c r="D2120" s="9"/>
      <c r="E2120" s="15"/>
      <c r="F2120" s="55"/>
      <c r="G2120" s="28"/>
      <c r="H2120" s="7"/>
      <c r="I2120" s="195" t="str">
        <f t="shared" si="262"/>
        <v/>
      </c>
      <c r="J2120" s="195" t="str">
        <f t="shared" si="260"/>
        <v/>
      </c>
      <c r="K2120" s="196"/>
    </row>
    <row r="2121" spans="1:11">
      <c r="B2121" s="32">
        <v>40297</v>
      </c>
      <c r="C2121" s="40">
        <v>100024380</v>
      </c>
      <c r="D2121" s="9" t="s">
        <v>401</v>
      </c>
      <c r="E2121" s="15" t="s">
        <v>135</v>
      </c>
      <c r="F2121" s="55">
        <v>2332</v>
      </c>
      <c r="G2121" s="28">
        <v>69600</v>
      </c>
      <c r="H2121" s="32">
        <v>40297</v>
      </c>
      <c r="I2121" s="195">
        <f t="shared" si="262"/>
        <v>0</v>
      </c>
      <c r="J2121" s="195">
        <f t="shared" si="260"/>
        <v>69600</v>
      </c>
      <c r="K2121" s="196" t="str">
        <f>IF(J2121&gt;0,"ATRASADO","")</f>
        <v>ATRASADO</v>
      </c>
    </row>
    <row r="2122" spans="1:11" s="172" customFormat="1">
      <c r="B2122" s="32">
        <v>45383</v>
      </c>
      <c r="C2122" s="40" t="s">
        <v>1302</v>
      </c>
      <c r="D2122" s="9" t="s">
        <v>401</v>
      </c>
      <c r="E2122" s="15" t="s">
        <v>878</v>
      </c>
      <c r="F2122" s="55">
        <v>2611</v>
      </c>
      <c r="G2122" s="28">
        <v>739884.07</v>
      </c>
      <c r="H2122" s="32">
        <v>45383</v>
      </c>
      <c r="I2122" s="195">
        <f t="shared" si="262"/>
        <v>0</v>
      </c>
      <c r="J2122" s="195">
        <f t="shared" si="260"/>
        <v>739884.07</v>
      </c>
      <c r="K2122" s="196" t="s">
        <v>746</v>
      </c>
    </row>
    <row r="2123" spans="1:11" s="188" customFormat="1">
      <c r="B2123" s="32"/>
      <c r="C2123" s="40"/>
      <c r="D2123" s="9"/>
      <c r="E2123" s="15"/>
      <c r="F2123" s="55"/>
      <c r="G2123" s="28"/>
      <c r="H2123" s="32"/>
      <c r="I2123" s="195"/>
      <c r="J2123" s="195"/>
      <c r="K2123" s="196"/>
    </row>
    <row r="2124" spans="1:11" s="188" customFormat="1">
      <c r="B2124" s="32">
        <v>45516</v>
      </c>
      <c r="C2124" s="40" t="s">
        <v>1794</v>
      </c>
      <c r="D2124" s="9" t="s">
        <v>1793</v>
      </c>
      <c r="E2124" s="15" t="s">
        <v>1795</v>
      </c>
      <c r="F2124" s="55">
        <v>2259</v>
      </c>
      <c r="G2124" s="28">
        <v>10000</v>
      </c>
      <c r="H2124" s="32">
        <v>45516</v>
      </c>
      <c r="I2124" s="195">
        <f>IF(G2124&gt;0,0,"")</f>
        <v>0</v>
      </c>
      <c r="J2124" s="195">
        <f>IF(I2124=0,G2124,"")</f>
        <v>10000</v>
      </c>
      <c r="K2124" s="196" t="str">
        <f>IF(J2124&gt;0,"ATRASADO","")</f>
        <v>ATRASADO</v>
      </c>
    </row>
    <row r="2125" spans="1:11" s="160" customFormat="1">
      <c r="B2125" s="32"/>
      <c r="C2125" s="40"/>
      <c r="D2125" s="9"/>
      <c r="E2125" s="15"/>
      <c r="F2125" s="55"/>
      <c r="G2125" s="28"/>
      <c r="H2125" s="32"/>
      <c r="I2125" s="195"/>
      <c r="J2125" s="195"/>
      <c r="K2125" s="196"/>
    </row>
    <row r="2126" spans="1:11" s="165" customFormat="1">
      <c r="B2126" s="32">
        <v>45356</v>
      </c>
      <c r="C2126" s="17" t="s">
        <v>1239</v>
      </c>
      <c r="D2126" s="9" t="s">
        <v>984</v>
      </c>
      <c r="E2126" s="15" t="s">
        <v>729</v>
      </c>
      <c r="F2126" s="55">
        <v>2242</v>
      </c>
      <c r="G2126" s="28">
        <v>25875</v>
      </c>
      <c r="H2126" s="32">
        <v>45356</v>
      </c>
      <c r="I2126" s="195">
        <v>0</v>
      </c>
      <c r="J2126" s="195">
        <f>+G2126-I2126</f>
        <v>25875</v>
      </c>
      <c r="K2126" s="196" t="str">
        <f>IF(J2126&gt;0,"ATRASADO","")</f>
        <v>ATRASADO</v>
      </c>
    </row>
    <row r="2127" spans="1:11" s="177" customFormat="1">
      <c r="B2127" s="32">
        <v>45444</v>
      </c>
      <c r="C2127" s="17" t="s">
        <v>1446</v>
      </c>
      <c r="D2127" s="9" t="s">
        <v>984</v>
      </c>
      <c r="E2127" s="15" t="s">
        <v>729</v>
      </c>
      <c r="F2127" s="55">
        <v>2242</v>
      </c>
      <c r="G2127" s="28">
        <v>3047265</v>
      </c>
      <c r="H2127" s="32">
        <v>45444</v>
      </c>
      <c r="I2127" s="195">
        <f t="shared" ref="I2127:I2159" si="263">IF(G2127&gt;0,0,"")</f>
        <v>0</v>
      </c>
      <c r="J2127" s="195">
        <f t="shared" ref="J2127:J2159" si="264">IF(I2127=0,G2127,"")</f>
        <v>3047265</v>
      </c>
      <c r="K2127" s="196" t="str">
        <f>IF(J2127&gt;0,"ATRASADO","")</f>
        <v>ATRASADO</v>
      </c>
    </row>
    <row r="2128" spans="1:11" s="177" customFormat="1">
      <c r="B2128" s="32">
        <v>45448</v>
      </c>
      <c r="C2128" s="17" t="s">
        <v>1447</v>
      </c>
      <c r="D2128" s="9" t="s">
        <v>984</v>
      </c>
      <c r="E2128" s="15" t="s">
        <v>729</v>
      </c>
      <c r="F2128" s="55">
        <v>2242</v>
      </c>
      <c r="G2128" s="28">
        <v>3047265</v>
      </c>
      <c r="H2128" s="32">
        <v>45448</v>
      </c>
      <c r="I2128" s="195">
        <f t="shared" si="263"/>
        <v>0</v>
      </c>
      <c r="J2128" s="195">
        <f t="shared" si="264"/>
        <v>3047265</v>
      </c>
      <c r="K2128" s="196" t="str">
        <f>IF(J2128&gt;0,"ATRASADO","")</f>
        <v>ATRASADO</v>
      </c>
    </row>
    <row r="2129" spans="2:11" s="179" customFormat="1">
      <c r="B2129" s="32">
        <v>45477</v>
      </c>
      <c r="C2129" s="17" t="s">
        <v>1539</v>
      </c>
      <c r="D2129" s="9" t="s">
        <v>984</v>
      </c>
      <c r="E2129" s="15" t="s">
        <v>729</v>
      </c>
      <c r="F2129" s="55">
        <v>2242</v>
      </c>
      <c r="G2129" s="28">
        <v>3047265</v>
      </c>
      <c r="H2129" s="32">
        <v>45477</v>
      </c>
      <c r="I2129" s="195">
        <f t="shared" si="263"/>
        <v>0</v>
      </c>
      <c r="J2129" s="195">
        <f t="shared" si="264"/>
        <v>3047265</v>
      </c>
      <c r="K2129" s="196" t="str">
        <f>IF(J2129&gt;0,"ATRASADO","")</f>
        <v>ATRASADO</v>
      </c>
    </row>
    <row r="2130" spans="2:11" s="186" customFormat="1">
      <c r="B2130" s="32">
        <v>45510</v>
      </c>
      <c r="C2130" s="17" t="s">
        <v>1700</v>
      </c>
      <c r="D2130" s="9" t="s">
        <v>984</v>
      </c>
      <c r="E2130" s="15" t="s">
        <v>729</v>
      </c>
      <c r="F2130" s="55">
        <v>2242</v>
      </c>
      <c r="G2130" s="28">
        <v>3047265</v>
      </c>
      <c r="H2130" s="32">
        <v>45510</v>
      </c>
      <c r="I2130" s="195">
        <f t="shared" si="263"/>
        <v>0</v>
      </c>
      <c r="J2130" s="195">
        <f t="shared" si="264"/>
        <v>3047265</v>
      </c>
      <c r="K2130" s="196" t="str">
        <f>IF(J2130&gt;0,"ATRASADO","")</f>
        <v>ATRASADO</v>
      </c>
    </row>
    <row r="2131" spans="2:11" s="186" customFormat="1">
      <c r="B2131" s="32">
        <v>45541</v>
      </c>
      <c r="C2131" s="17" t="s">
        <v>1700</v>
      </c>
      <c r="D2131" s="9" t="s">
        <v>984</v>
      </c>
      <c r="E2131" s="15" t="s">
        <v>729</v>
      </c>
      <c r="F2131" s="55">
        <v>2242</v>
      </c>
      <c r="G2131" s="28">
        <v>3047265</v>
      </c>
      <c r="H2131" s="32">
        <v>45541</v>
      </c>
      <c r="I2131" s="195">
        <f t="shared" si="263"/>
        <v>0</v>
      </c>
      <c r="J2131" s="195">
        <f t="shared" si="264"/>
        <v>3047265</v>
      </c>
      <c r="K2131" s="196" t="s">
        <v>746</v>
      </c>
    </row>
    <row r="2132" spans="2:11" s="186" customFormat="1">
      <c r="B2132" s="32" t="s">
        <v>1613</v>
      </c>
      <c r="C2132" s="17" t="s">
        <v>1701</v>
      </c>
      <c r="D2132" s="9" t="s">
        <v>984</v>
      </c>
      <c r="E2132" s="15" t="s">
        <v>729</v>
      </c>
      <c r="F2132" s="55">
        <v>2242</v>
      </c>
      <c r="G2132" s="28">
        <v>1320481.5</v>
      </c>
      <c r="H2132" s="32" t="s">
        <v>1613</v>
      </c>
      <c r="I2132" s="195">
        <f t="shared" si="263"/>
        <v>0</v>
      </c>
      <c r="J2132" s="195">
        <f t="shared" si="264"/>
        <v>1320481.5</v>
      </c>
      <c r="K2132" s="196" t="s">
        <v>746</v>
      </c>
    </row>
    <row r="2133" spans="2:11" s="106" customFormat="1">
      <c r="B2133" s="32"/>
      <c r="C2133" s="40"/>
      <c r="D2133" s="9"/>
      <c r="E2133" s="15"/>
      <c r="F2133" s="55"/>
      <c r="G2133" s="28"/>
      <c r="H2133" s="32"/>
      <c r="I2133" s="195" t="str">
        <f t="shared" si="263"/>
        <v/>
      </c>
      <c r="J2133" s="195" t="str">
        <f t="shared" si="264"/>
        <v/>
      </c>
      <c r="K2133" s="196"/>
    </row>
    <row r="2134" spans="2:11">
      <c r="B2134" s="32">
        <v>40011</v>
      </c>
      <c r="C2134" s="31" t="s">
        <v>495</v>
      </c>
      <c r="D2134" s="9" t="s">
        <v>496</v>
      </c>
      <c r="E2134" s="15" t="s">
        <v>120</v>
      </c>
      <c r="F2134" s="55">
        <v>2355</v>
      </c>
      <c r="G2134" s="28">
        <v>86465.24</v>
      </c>
      <c r="H2134" s="32">
        <v>40011</v>
      </c>
      <c r="I2134" s="195">
        <f t="shared" si="263"/>
        <v>0</v>
      </c>
      <c r="J2134" s="195">
        <f t="shared" si="264"/>
        <v>86465.24</v>
      </c>
      <c r="K2134" s="196" t="str">
        <f>IF(J2134&gt;0,"ATRASADO","")</f>
        <v>ATRASADO</v>
      </c>
    </row>
    <row r="2135" spans="2:11" s="77" customFormat="1">
      <c r="B2135" s="32"/>
      <c r="C2135" s="31"/>
      <c r="D2135" s="9"/>
      <c r="E2135" s="15"/>
      <c r="F2135" s="55"/>
      <c r="G2135" s="28"/>
      <c r="H2135" s="32"/>
      <c r="I2135" s="195" t="str">
        <f t="shared" si="263"/>
        <v/>
      </c>
      <c r="J2135" s="195" t="str">
        <f t="shared" si="264"/>
        <v/>
      </c>
      <c r="K2135" s="196"/>
    </row>
    <row r="2136" spans="2:11">
      <c r="B2136" s="32">
        <v>41275</v>
      </c>
      <c r="C2136" s="31" t="s">
        <v>506</v>
      </c>
      <c r="D2136" s="9" t="s">
        <v>509</v>
      </c>
      <c r="E2136" s="15" t="s">
        <v>102</v>
      </c>
      <c r="F2136" s="55">
        <v>2221</v>
      </c>
      <c r="G2136" s="28">
        <v>12470</v>
      </c>
      <c r="H2136" s="32">
        <v>41275</v>
      </c>
      <c r="I2136" s="195">
        <f t="shared" si="263"/>
        <v>0</v>
      </c>
      <c r="J2136" s="195">
        <f t="shared" si="264"/>
        <v>12470</v>
      </c>
      <c r="K2136" s="196" t="str">
        <f>IF(J2136&gt;0,"ATRASADO","")</f>
        <v>ATRASADO</v>
      </c>
    </row>
    <row r="2137" spans="2:11">
      <c r="B2137" s="32">
        <v>41275</v>
      </c>
      <c r="C2137" s="31" t="s">
        <v>507</v>
      </c>
      <c r="D2137" s="9" t="s">
        <v>509</v>
      </c>
      <c r="E2137" s="15" t="s">
        <v>102</v>
      </c>
      <c r="F2137" s="55">
        <v>2221</v>
      </c>
      <c r="G2137" s="28">
        <v>11310</v>
      </c>
      <c r="H2137" s="32">
        <v>41275</v>
      </c>
      <c r="I2137" s="195">
        <f t="shared" si="263"/>
        <v>0</v>
      </c>
      <c r="J2137" s="195">
        <f t="shared" si="264"/>
        <v>11310</v>
      </c>
      <c r="K2137" s="196" t="str">
        <f>IF(J2137&gt;0,"ATRASADO","")</f>
        <v>ATRASADO</v>
      </c>
    </row>
    <row r="2138" spans="2:11">
      <c r="B2138" s="32">
        <v>41162</v>
      </c>
      <c r="C2138" s="31" t="s">
        <v>508</v>
      </c>
      <c r="D2138" s="9" t="s">
        <v>509</v>
      </c>
      <c r="E2138" s="15" t="s">
        <v>102</v>
      </c>
      <c r="F2138" s="55">
        <v>2221</v>
      </c>
      <c r="G2138" s="28">
        <v>26807.599999999999</v>
      </c>
      <c r="H2138" s="32">
        <v>41162</v>
      </c>
      <c r="I2138" s="195">
        <f t="shared" si="263"/>
        <v>0</v>
      </c>
      <c r="J2138" s="195">
        <f t="shared" si="264"/>
        <v>26807.599999999999</v>
      </c>
      <c r="K2138" s="196" t="str">
        <f>IF(J2138&gt;0,"ATRASADO","")</f>
        <v>ATRASADO</v>
      </c>
    </row>
    <row r="2139" spans="2:11" s="77" customFormat="1">
      <c r="B2139" s="32"/>
      <c r="C2139" s="31"/>
      <c r="D2139" s="9"/>
      <c r="E2139" s="15"/>
      <c r="F2139" s="55"/>
      <c r="G2139" s="28"/>
      <c r="H2139" s="32"/>
      <c r="I2139" s="195" t="str">
        <f t="shared" si="263"/>
        <v/>
      </c>
      <c r="J2139" s="195" t="str">
        <f t="shared" si="264"/>
        <v/>
      </c>
      <c r="K2139" s="196"/>
    </row>
    <row r="2140" spans="2:11">
      <c r="B2140" s="7">
        <v>40252</v>
      </c>
      <c r="C2140" s="17" t="s">
        <v>210</v>
      </c>
      <c r="D2140" s="9" t="s">
        <v>308</v>
      </c>
      <c r="E2140" s="15" t="s">
        <v>102</v>
      </c>
      <c r="F2140" s="55">
        <v>2221</v>
      </c>
      <c r="G2140" s="28">
        <v>92800</v>
      </c>
      <c r="H2140" s="7">
        <v>40252</v>
      </c>
      <c r="I2140" s="195">
        <f t="shared" si="263"/>
        <v>0</v>
      </c>
      <c r="J2140" s="195">
        <f t="shared" si="264"/>
        <v>92800</v>
      </c>
      <c r="K2140" s="196" t="str">
        <f>IF(J2140&gt;0,"ATRASADO","")</f>
        <v>ATRASADO</v>
      </c>
    </row>
    <row r="2141" spans="2:11">
      <c r="B2141" s="7">
        <v>40376</v>
      </c>
      <c r="C2141" s="17" t="s">
        <v>309</v>
      </c>
      <c r="D2141" s="9" t="s">
        <v>308</v>
      </c>
      <c r="E2141" s="15" t="s">
        <v>102</v>
      </c>
      <c r="F2141" s="55">
        <v>2221</v>
      </c>
      <c r="G2141" s="28">
        <v>92800</v>
      </c>
      <c r="H2141" s="7">
        <v>40376</v>
      </c>
      <c r="I2141" s="195">
        <f t="shared" si="263"/>
        <v>0</v>
      </c>
      <c r="J2141" s="195">
        <f t="shared" si="264"/>
        <v>92800</v>
      </c>
      <c r="K2141" s="196" t="str">
        <f>IF(J2141&gt;0,"ATRASADO","")</f>
        <v>ATRASADO</v>
      </c>
    </row>
    <row r="2142" spans="2:11" s="172" customFormat="1">
      <c r="B2142" s="7">
        <v>45383</v>
      </c>
      <c r="C2142" s="17" t="s">
        <v>1303</v>
      </c>
      <c r="D2142" s="9" t="s">
        <v>308</v>
      </c>
      <c r="E2142" s="15" t="s">
        <v>102</v>
      </c>
      <c r="F2142" s="55">
        <v>2221</v>
      </c>
      <c r="G2142" s="28">
        <v>118000</v>
      </c>
      <c r="H2142" s="7">
        <v>45383</v>
      </c>
      <c r="I2142" s="195">
        <f t="shared" si="263"/>
        <v>0</v>
      </c>
      <c r="J2142" s="195">
        <f t="shared" si="264"/>
        <v>118000</v>
      </c>
      <c r="K2142" s="196" t="str">
        <f>IF(J2142&gt;0,"ATRASADO","")</f>
        <v>ATRASADO</v>
      </c>
    </row>
    <row r="2143" spans="2:11" s="172" customFormat="1">
      <c r="B2143" s="7">
        <v>45383</v>
      </c>
      <c r="C2143" s="17" t="s">
        <v>940</v>
      </c>
      <c r="D2143" s="9" t="s">
        <v>308</v>
      </c>
      <c r="E2143" s="15" t="s">
        <v>102</v>
      </c>
      <c r="F2143" s="55">
        <v>2221</v>
      </c>
      <c r="G2143" s="28">
        <v>118000</v>
      </c>
      <c r="H2143" s="7">
        <v>45383</v>
      </c>
      <c r="I2143" s="195">
        <f t="shared" si="263"/>
        <v>0</v>
      </c>
      <c r="J2143" s="195">
        <f t="shared" si="264"/>
        <v>118000</v>
      </c>
      <c r="K2143" s="196" t="s">
        <v>746</v>
      </c>
    </row>
    <row r="2144" spans="2:11" s="172" customFormat="1">
      <c r="B2144" s="7">
        <v>45383</v>
      </c>
      <c r="C2144" s="17" t="s">
        <v>1304</v>
      </c>
      <c r="D2144" s="9" t="s">
        <v>308</v>
      </c>
      <c r="E2144" s="15" t="s">
        <v>102</v>
      </c>
      <c r="F2144" s="55">
        <v>2221</v>
      </c>
      <c r="G2144" s="28">
        <v>118000</v>
      </c>
      <c r="H2144" s="7">
        <v>45383</v>
      </c>
      <c r="I2144" s="195">
        <f t="shared" si="263"/>
        <v>0</v>
      </c>
      <c r="J2144" s="195">
        <f t="shared" si="264"/>
        <v>118000</v>
      </c>
      <c r="K2144" s="196" t="s">
        <v>746</v>
      </c>
    </row>
    <row r="2145" spans="2:11" s="172" customFormat="1">
      <c r="B2145" s="7">
        <v>45383</v>
      </c>
      <c r="C2145" s="17" t="s">
        <v>1305</v>
      </c>
      <c r="D2145" s="9" t="s">
        <v>308</v>
      </c>
      <c r="E2145" s="15" t="s">
        <v>102</v>
      </c>
      <c r="F2145" s="55">
        <v>2221</v>
      </c>
      <c r="G2145" s="28">
        <v>118000</v>
      </c>
      <c r="H2145" s="7">
        <v>45383</v>
      </c>
      <c r="I2145" s="195">
        <f t="shared" si="263"/>
        <v>0</v>
      </c>
      <c r="J2145" s="195">
        <f t="shared" si="264"/>
        <v>118000</v>
      </c>
      <c r="K2145" s="196" t="s">
        <v>746</v>
      </c>
    </row>
    <row r="2146" spans="2:11" s="172" customFormat="1">
      <c r="B2146" s="7">
        <v>45383</v>
      </c>
      <c r="C2146" s="17" t="s">
        <v>1306</v>
      </c>
      <c r="D2146" s="9" t="s">
        <v>308</v>
      </c>
      <c r="E2146" s="15" t="s">
        <v>102</v>
      </c>
      <c r="F2146" s="55">
        <v>2221</v>
      </c>
      <c r="G2146" s="28">
        <v>118000</v>
      </c>
      <c r="H2146" s="7">
        <v>45383</v>
      </c>
      <c r="I2146" s="195">
        <f t="shared" si="263"/>
        <v>0</v>
      </c>
      <c r="J2146" s="195">
        <f t="shared" si="264"/>
        <v>118000</v>
      </c>
      <c r="K2146" s="196" t="s">
        <v>746</v>
      </c>
    </row>
    <row r="2147" spans="2:11" s="77" customFormat="1">
      <c r="B2147" s="7"/>
      <c r="C2147" s="17"/>
      <c r="D2147" s="9"/>
      <c r="E2147" s="15"/>
      <c r="F2147" s="55"/>
      <c r="G2147" s="28"/>
      <c r="H2147" s="7"/>
      <c r="I2147" s="195" t="str">
        <f t="shared" si="263"/>
        <v/>
      </c>
      <c r="J2147" s="195" t="str">
        <f t="shared" si="264"/>
        <v/>
      </c>
      <c r="K2147" s="196"/>
    </row>
    <row r="2148" spans="2:11">
      <c r="B2148" s="32">
        <v>40581</v>
      </c>
      <c r="C2148" s="31" t="s">
        <v>501</v>
      </c>
      <c r="D2148" s="9" t="s">
        <v>503</v>
      </c>
      <c r="E2148" s="15" t="s">
        <v>102</v>
      </c>
      <c r="F2148" s="55">
        <v>2221</v>
      </c>
      <c r="G2148" s="28">
        <v>29000</v>
      </c>
      <c r="H2148" s="32">
        <v>40581</v>
      </c>
      <c r="I2148" s="195">
        <f t="shared" si="263"/>
        <v>0</v>
      </c>
      <c r="J2148" s="195">
        <f t="shared" si="264"/>
        <v>29000</v>
      </c>
      <c r="K2148" s="196" t="str">
        <f>IF(J2148&gt;0,"ATRASADO","")</f>
        <v>ATRASADO</v>
      </c>
    </row>
    <row r="2149" spans="2:11">
      <c r="B2149" s="32">
        <v>40550</v>
      </c>
      <c r="C2149" s="31" t="s">
        <v>502</v>
      </c>
      <c r="D2149" s="9" t="s">
        <v>503</v>
      </c>
      <c r="E2149" s="15" t="s">
        <v>102</v>
      </c>
      <c r="F2149" s="55">
        <v>2221</v>
      </c>
      <c r="G2149" s="28">
        <v>29000</v>
      </c>
      <c r="H2149" s="32">
        <v>40550</v>
      </c>
      <c r="I2149" s="195">
        <f t="shared" si="263"/>
        <v>0</v>
      </c>
      <c r="J2149" s="195">
        <f t="shared" si="264"/>
        <v>29000</v>
      </c>
      <c r="K2149" s="196" t="str">
        <f>IF(J2149&gt;0,"ATRASADO","")</f>
        <v>ATRASADO</v>
      </c>
    </row>
    <row r="2150" spans="2:11" s="77" customFormat="1">
      <c r="B2150" s="32"/>
      <c r="C2150" s="31"/>
      <c r="D2150" s="9"/>
      <c r="E2150" s="15"/>
      <c r="F2150" s="55"/>
      <c r="G2150" s="28"/>
      <c r="H2150" s="32"/>
      <c r="I2150" s="195" t="str">
        <f t="shared" si="263"/>
        <v/>
      </c>
      <c r="J2150" s="195" t="str">
        <f t="shared" si="264"/>
        <v/>
      </c>
      <c r="K2150" s="196"/>
    </row>
    <row r="2151" spans="2:11">
      <c r="B2151" s="32">
        <v>40451</v>
      </c>
      <c r="C2151" s="31" t="s">
        <v>510</v>
      </c>
      <c r="D2151" s="9" t="s">
        <v>511</v>
      </c>
      <c r="E2151" s="15" t="s">
        <v>102</v>
      </c>
      <c r="F2151" s="55">
        <v>2221</v>
      </c>
      <c r="G2151" s="28">
        <v>50000</v>
      </c>
      <c r="H2151" s="32">
        <v>40451</v>
      </c>
      <c r="I2151" s="195">
        <f t="shared" si="263"/>
        <v>0</v>
      </c>
      <c r="J2151" s="195">
        <f t="shared" si="264"/>
        <v>50000</v>
      </c>
      <c r="K2151" s="196" t="str">
        <f>IF(J2151&gt;0,"ATRASADO","")</f>
        <v>ATRASADO</v>
      </c>
    </row>
    <row r="2152" spans="2:11" s="77" customFormat="1">
      <c r="B2152" s="32"/>
      <c r="C2152" s="31"/>
      <c r="D2152" s="9"/>
      <c r="E2152" s="15"/>
      <c r="F2152" s="55"/>
      <c r="G2152" s="28"/>
      <c r="H2152" s="32"/>
      <c r="I2152" s="195" t="str">
        <f t="shared" si="263"/>
        <v/>
      </c>
      <c r="J2152" s="195" t="str">
        <f t="shared" si="264"/>
        <v/>
      </c>
      <c r="K2152" s="196"/>
    </row>
    <row r="2153" spans="2:11">
      <c r="B2153" s="7">
        <v>40268</v>
      </c>
      <c r="C2153" s="17" t="s">
        <v>216</v>
      </c>
      <c r="D2153" s="9" t="s">
        <v>310</v>
      </c>
      <c r="E2153" s="15" t="s">
        <v>102</v>
      </c>
      <c r="F2153" s="55">
        <v>2221</v>
      </c>
      <c r="G2153" s="28">
        <v>23200</v>
      </c>
      <c r="H2153" s="7">
        <v>40268</v>
      </c>
      <c r="I2153" s="195">
        <f t="shared" si="263"/>
        <v>0</v>
      </c>
      <c r="J2153" s="195">
        <f t="shared" si="264"/>
        <v>23200</v>
      </c>
      <c r="K2153" s="196" t="str">
        <f t="shared" ref="K2153:K2159" si="265">IF(J2153&gt;0,"ATRASADO","")</f>
        <v>ATRASADO</v>
      </c>
    </row>
    <row r="2154" spans="2:11">
      <c r="B2154" s="7">
        <v>40298</v>
      </c>
      <c r="C2154" s="17" t="s">
        <v>217</v>
      </c>
      <c r="D2154" s="9" t="s">
        <v>310</v>
      </c>
      <c r="E2154" s="15" t="s">
        <v>102</v>
      </c>
      <c r="F2154" s="55">
        <v>2221</v>
      </c>
      <c r="G2154" s="28">
        <v>23200</v>
      </c>
      <c r="H2154" s="7">
        <v>40298</v>
      </c>
      <c r="I2154" s="195">
        <f t="shared" si="263"/>
        <v>0</v>
      </c>
      <c r="J2154" s="195">
        <f t="shared" si="264"/>
        <v>23200</v>
      </c>
      <c r="K2154" s="196" t="str">
        <f t="shared" si="265"/>
        <v>ATRASADO</v>
      </c>
    </row>
    <row r="2155" spans="2:11">
      <c r="B2155" s="7">
        <v>40329</v>
      </c>
      <c r="C2155" s="17" t="s">
        <v>218</v>
      </c>
      <c r="D2155" s="9" t="s">
        <v>310</v>
      </c>
      <c r="E2155" s="15" t="s">
        <v>102</v>
      </c>
      <c r="F2155" s="55">
        <v>2221</v>
      </c>
      <c r="G2155" s="28">
        <v>23200</v>
      </c>
      <c r="H2155" s="7">
        <v>40329</v>
      </c>
      <c r="I2155" s="195">
        <f t="shared" si="263"/>
        <v>0</v>
      </c>
      <c r="J2155" s="195">
        <f t="shared" si="264"/>
        <v>23200</v>
      </c>
      <c r="K2155" s="196" t="str">
        <f t="shared" si="265"/>
        <v>ATRASADO</v>
      </c>
    </row>
    <row r="2156" spans="2:11">
      <c r="B2156" s="7">
        <v>40359</v>
      </c>
      <c r="C2156" s="17" t="s">
        <v>311</v>
      </c>
      <c r="D2156" s="9" t="s">
        <v>310</v>
      </c>
      <c r="E2156" s="15" t="s">
        <v>102</v>
      </c>
      <c r="F2156" s="55">
        <v>2221</v>
      </c>
      <c r="G2156" s="28">
        <v>23200</v>
      </c>
      <c r="H2156" s="7">
        <v>40359</v>
      </c>
      <c r="I2156" s="195">
        <f t="shared" si="263"/>
        <v>0</v>
      </c>
      <c r="J2156" s="195">
        <f t="shared" si="264"/>
        <v>23200</v>
      </c>
      <c r="K2156" s="196" t="str">
        <f t="shared" si="265"/>
        <v>ATRASADO</v>
      </c>
    </row>
    <row r="2157" spans="2:11">
      <c r="B2157" s="7">
        <v>40389</v>
      </c>
      <c r="C2157" s="17" t="s">
        <v>312</v>
      </c>
      <c r="D2157" s="9" t="s">
        <v>310</v>
      </c>
      <c r="E2157" s="15" t="s">
        <v>102</v>
      </c>
      <c r="F2157" s="55">
        <v>2221</v>
      </c>
      <c r="G2157" s="28">
        <v>23200</v>
      </c>
      <c r="H2157" s="7">
        <v>40389</v>
      </c>
      <c r="I2157" s="195">
        <f t="shared" si="263"/>
        <v>0</v>
      </c>
      <c r="J2157" s="195">
        <f t="shared" si="264"/>
        <v>23200</v>
      </c>
      <c r="K2157" s="196" t="str">
        <f t="shared" si="265"/>
        <v>ATRASADO</v>
      </c>
    </row>
    <row r="2158" spans="2:11">
      <c r="B2158" s="7">
        <v>40420</v>
      </c>
      <c r="C2158" s="17" t="s">
        <v>313</v>
      </c>
      <c r="D2158" s="9" t="s">
        <v>310</v>
      </c>
      <c r="E2158" s="15" t="s">
        <v>102</v>
      </c>
      <c r="F2158" s="55">
        <v>2221</v>
      </c>
      <c r="G2158" s="28">
        <v>23200</v>
      </c>
      <c r="H2158" s="7">
        <v>40420</v>
      </c>
      <c r="I2158" s="195">
        <f t="shared" si="263"/>
        <v>0</v>
      </c>
      <c r="J2158" s="195">
        <f t="shared" si="264"/>
        <v>23200</v>
      </c>
      <c r="K2158" s="196" t="str">
        <f t="shared" si="265"/>
        <v>ATRASADO</v>
      </c>
    </row>
    <row r="2159" spans="2:11">
      <c r="B2159" s="7">
        <v>40451</v>
      </c>
      <c r="C2159" s="17" t="s">
        <v>314</v>
      </c>
      <c r="D2159" s="9" t="s">
        <v>310</v>
      </c>
      <c r="E2159" s="15" t="s">
        <v>102</v>
      </c>
      <c r="F2159" s="55">
        <v>2221</v>
      </c>
      <c r="G2159" s="28">
        <v>23200</v>
      </c>
      <c r="H2159" s="7">
        <v>40451</v>
      </c>
      <c r="I2159" s="195">
        <f t="shared" si="263"/>
        <v>0</v>
      </c>
      <c r="J2159" s="195">
        <f t="shared" si="264"/>
        <v>23200</v>
      </c>
      <c r="K2159" s="196" t="str">
        <f t="shared" si="265"/>
        <v>ATRASADO</v>
      </c>
    </row>
    <row r="2160" spans="2:11" s="172" customFormat="1">
      <c r="B2160" s="7"/>
      <c r="C2160" s="17"/>
      <c r="D2160" s="9"/>
      <c r="E2160" s="15"/>
      <c r="F2160" s="55"/>
      <c r="G2160" s="28"/>
      <c r="H2160" s="7"/>
      <c r="I2160" s="195"/>
      <c r="J2160" s="195"/>
      <c r="K2160" s="196"/>
    </row>
    <row r="2161" spans="2:11" s="172" customFormat="1">
      <c r="B2161" s="7">
        <v>45383</v>
      </c>
      <c r="C2161" s="17" t="s">
        <v>1308</v>
      </c>
      <c r="D2161" s="166" t="s">
        <v>1307</v>
      </c>
      <c r="E2161" s="15" t="s">
        <v>102</v>
      </c>
      <c r="F2161" s="55">
        <v>2221</v>
      </c>
      <c r="G2161" s="28">
        <v>35400</v>
      </c>
      <c r="H2161" s="7">
        <v>45383</v>
      </c>
      <c r="I2161" s="195">
        <f t="shared" ref="I2161:I2166" si="266">IF(G2161&gt;0,0,"")</f>
        <v>0</v>
      </c>
      <c r="J2161" s="195">
        <f t="shared" ref="J2161:J2166" si="267">IF(I2161=0,G2161,"")</f>
        <v>35400</v>
      </c>
      <c r="K2161" s="196" t="s">
        <v>746</v>
      </c>
    </row>
    <row r="2162" spans="2:11" s="172" customFormat="1">
      <c r="B2162" s="7">
        <v>45383</v>
      </c>
      <c r="C2162" s="17" t="s">
        <v>1309</v>
      </c>
      <c r="D2162" s="166" t="s">
        <v>1307</v>
      </c>
      <c r="E2162" s="15" t="s">
        <v>102</v>
      </c>
      <c r="F2162" s="55">
        <v>2221</v>
      </c>
      <c r="G2162" s="28">
        <v>35400</v>
      </c>
      <c r="H2162" s="7">
        <v>45383</v>
      </c>
      <c r="I2162" s="195">
        <f t="shared" si="266"/>
        <v>0</v>
      </c>
      <c r="J2162" s="195">
        <f t="shared" si="267"/>
        <v>35400</v>
      </c>
      <c r="K2162" s="196" t="s">
        <v>746</v>
      </c>
    </row>
    <row r="2163" spans="2:11" s="172" customFormat="1">
      <c r="B2163" s="7">
        <v>45383</v>
      </c>
      <c r="C2163" s="17" t="s">
        <v>1310</v>
      </c>
      <c r="D2163" s="166" t="s">
        <v>1307</v>
      </c>
      <c r="E2163" s="15" t="s">
        <v>102</v>
      </c>
      <c r="F2163" s="55">
        <v>2221</v>
      </c>
      <c r="G2163" s="28">
        <v>35400</v>
      </c>
      <c r="H2163" s="7">
        <v>45383</v>
      </c>
      <c r="I2163" s="195">
        <f t="shared" si="266"/>
        <v>0</v>
      </c>
      <c r="J2163" s="195">
        <f t="shared" si="267"/>
        <v>35400</v>
      </c>
      <c r="K2163" s="196" t="s">
        <v>746</v>
      </c>
    </row>
    <row r="2164" spans="2:11" s="172" customFormat="1">
      <c r="B2164" s="7">
        <v>45383</v>
      </c>
      <c r="C2164" s="17" t="s">
        <v>1311</v>
      </c>
      <c r="D2164" s="166" t="s">
        <v>1307</v>
      </c>
      <c r="E2164" s="15" t="s">
        <v>102</v>
      </c>
      <c r="F2164" s="55">
        <v>2221</v>
      </c>
      <c r="G2164" s="28">
        <v>35400</v>
      </c>
      <c r="H2164" s="7">
        <v>45383</v>
      </c>
      <c r="I2164" s="195">
        <f t="shared" si="266"/>
        <v>0</v>
      </c>
      <c r="J2164" s="195">
        <f t="shared" si="267"/>
        <v>35400</v>
      </c>
      <c r="K2164" s="196" t="s">
        <v>746</v>
      </c>
    </row>
    <row r="2165" spans="2:11" s="77" customFormat="1">
      <c r="B2165" s="7"/>
      <c r="C2165" s="17"/>
      <c r="D2165" s="9"/>
      <c r="E2165" s="15"/>
      <c r="F2165" s="55"/>
      <c r="G2165" s="28"/>
      <c r="H2165" s="7"/>
      <c r="I2165" s="195" t="str">
        <f t="shared" si="266"/>
        <v/>
      </c>
      <c r="J2165" s="195" t="str">
        <f t="shared" si="267"/>
        <v/>
      </c>
      <c r="K2165" s="196"/>
    </row>
    <row r="2166" spans="2:11">
      <c r="B2166" s="32">
        <v>40576</v>
      </c>
      <c r="C2166" s="31" t="s">
        <v>226</v>
      </c>
      <c r="D2166" s="9" t="s">
        <v>227</v>
      </c>
      <c r="E2166" s="15" t="s">
        <v>188</v>
      </c>
      <c r="F2166" s="55">
        <v>2311</v>
      </c>
      <c r="G2166" s="28">
        <v>379400.01</v>
      </c>
      <c r="H2166" s="32">
        <v>40576</v>
      </c>
      <c r="I2166" s="195">
        <f t="shared" si="266"/>
        <v>0</v>
      </c>
      <c r="J2166" s="195">
        <f t="shared" si="267"/>
        <v>379400.01</v>
      </c>
      <c r="K2166" s="196" t="str">
        <f>IF(J2166&gt;0,"ATRASADO","")</f>
        <v>ATRASADO</v>
      </c>
    </row>
    <row r="2167" spans="2:11" s="172" customFormat="1">
      <c r="B2167" s="32"/>
      <c r="C2167" s="31"/>
      <c r="D2167" s="9"/>
      <c r="E2167" s="15"/>
      <c r="F2167" s="55"/>
      <c r="G2167" s="28"/>
      <c r="H2167" s="32"/>
      <c r="I2167" s="195"/>
      <c r="J2167" s="195"/>
      <c r="K2167" s="196"/>
    </row>
    <row r="2168" spans="2:11" s="172" customFormat="1">
      <c r="B2168" s="32">
        <v>45383</v>
      </c>
      <c r="C2168" s="31" t="s">
        <v>1313</v>
      </c>
      <c r="D2168" s="9" t="s">
        <v>1312</v>
      </c>
      <c r="E2168" s="15" t="s">
        <v>102</v>
      </c>
      <c r="F2168" s="55">
        <v>2221</v>
      </c>
      <c r="G2168" s="28">
        <v>33397.25</v>
      </c>
      <c r="H2168" s="32">
        <v>45383</v>
      </c>
      <c r="I2168" s="195">
        <f t="shared" ref="I2168:I2193" si="268">IF(G2168&gt;0,0,"")</f>
        <v>0</v>
      </c>
      <c r="J2168" s="195">
        <f t="shared" ref="J2168:J2193" si="269">IF(I2168=0,G2168,"")</f>
        <v>33397.25</v>
      </c>
      <c r="K2168" s="196" t="s">
        <v>746</v>
      </c>
    </row>
    <row r="2169" spans="2:11" s="77" customFormat="1">
      <c r="B2169" s="32"/>
      <c r="C2169" s="31"/>
      <c r="D2169" s="9"/>
      <c r="E2169" s="15"/>
      <c r="F2169" s="55"/>
      <c r="G2169" s="28"/>
      <c r="H2169" s="32"/>
      <c r="I2169" s="195" t="str">
        <f t="shared" si="268"/>
        <v/>
      </c>
      <c r="J2169" s="195" t="str">
        <f t="shared" si="269"/>
        <v/>
      </c>
      <c r="K2169" s="196"/>
    </row>
    <row r="2170" spans="2:11">
      <c r="B2170" s="7">
        <v>40381</v>
      </c>
      <c r="C2170" s="17" t="s">
        <v>517</v>
      </c>
      <c r="D2170" s="9" t="s">
        <v>316</v>
      </c>
      <c r="E2170" s="15" t="s">
        <v>102</v>
      </c>
      <c r="F2170" s="55">
        <v>2221</v>
      </c>
      <c r="G2170" s="28">
        <v>46600</v>
      </c>
      <c r="H2170" s="7">
        <v>40381</v>
      </c>
      <c r="I2170" s="195">
        <f t="shared" si="268"/>
        <v>0</v>
      </c>
      <c r="J2170" s="195">
        <f t="shared" si="269"/>
        <v>46600</v>
      </c>
      <c r="K2170" s="196" t="str">
        <f>IF(J2170&gt;0,"ATRASADO","")</f>
        <v>ATRASADO</v>
      </c>
    </row>
    <row r="2171" spans="2:11">
      <c r="B2171" s="7">
        <v>40381</v>
      </c>
      <c r="C2171" s="17" t="s">
        <v>315</v>
      </c>
      <c r="D2171" s="9" t="s">
        <v>316</v>
      </c>
      <c r="E2171" s="15" t="s">
        <v>102</v>
      </c>
      <c r="F2171" s="55">
        <v>2221</v>
      </c>
      <c r="G2171" s="28">
        <v>46600</v>
      </c>
      <c r="H2171" s="7">
        <v>40381</v>
      </c>
      <c r="I2171" s="195">
        <f t="shared" si="268"/>
        <v>0</v>
      </c>
      <c r="J2171" s="195">
        <f t="shared" si="269"/>
        <v>46600</v>
      </c>
      <c r="K2171" s="196" t="str">
        <f>IF(J2171&gt;0,"ATRASADO","")</f>
        <v>ATRASADO</v>
      </c>
    </row>
    <row r="2172" spans="2:11">
      <c r="B2172" s="7">
        <v>40465</v>
      </c>
      <c r="C2172" s="17" t="s">
        <v>315</v>
      </c>
      <c r="D2172" s="9" t="s">
        <v>316</v>
      </c>
      <c r="E2172" s="15" t="s">
        <v>102</v>
      </c>
      <c r="F2172" s="55">
        <v>2221</v>
      </c>
      <c r="G2172" s="28">
        <v>139200</v>
      </c>
      <c r="H2172" s="7">
        <v>40465</v>
      </c>
      <c r="I2172" s="195">
        <f t="shared" si="268"/>
        <v>0</v>
      </c>
      <c r="J2172" s="195">
        <f t="shared" si="269"/>
        <v>139200</v>
      </c>
      <c r="K2172" s="196" t="str">
        <f>IF(J2172&gt;0,"ATRASADO","")</f>
        <v>ATRASADO</v>
      </c>
    </row>
    <row r="2173" spans="2:11" s="77" customFormat="1">
      <c r="B2173" s="7"/>
      <c r="C2173" s="17"/>
      <c r="D2173" s="9"/>
      <c r="E2173" s="15"/>
      <c r="F2173" s="55"/>
      <c r="G2173" s="28"/>
      <c r="H2173" s="7"/>
      <c r="I2173" s="195" t="str">
        <f t="shared" si="268"/>
        <v/>
      </c>
      <c r="J2173" s="195" t="str">
        <f t="shared" si="269"/>
        <v/>
      </c>
      <c r="K2173" s="196"/>
    </row>
    <row r="2174" spans="2:11">
      <c r="B2174" s="32">
        <v>40671</v>
      </c>
      <c r="C2174" s="31" t="s">
        <v>402</v>
      </c>
      <c r="D2174" s="9" t="s">
        <v>403</v>
      </c>
      <c r="E2174" s="15" t="s">
        <v>404</v>
      </c>
      <c r="F2174" s="55">
        <v>2341</v>
      </c>
      <c r="G2174" s="28">
        <v>52896</v>
      </c>
      <c r="H2174" s="32">
        <v>40671</v>
      </c>
      <c r="I2174" s="195">
        <f t="shared" si="268"/>
        <v>0</v>
      </c>
      <c r="J2174" s="195">
        <f t="shared" si="269"/>
        <v>52896</v>
      </c>
      <c r="K2174" s="196" t="str">
        <f>IF(J2174&gt;0,"ATRASADO","")</f>
        <v>ATRASADO</v>
      </c>
    </row>
    <row r="2175" spans="2:11" s="77" customFormat="1">
      <c r="B2175" s="32"/>
      <c r="C2175" s="31"/>
      <c r="D2175" s="9"/>
      <c r="E2175" s="15"/>
      <c r="F2175" s="55"/>
      <c r="G2175" s="28"/>
      <c r="H2175" s="32"/>
      <c r="I2175" s="195" t="str">
        <f t="shared" si="268"/>
        <v/>
      </c>
      <c r="J2175" s="195" t="str">
        <f t="shared" si="269"/>
        <v/>
      </c>
      <c r="K2175" s="196"/>
    </row>
    <row r="2176" spans="2:11">
      <c r="B2176" s="32">
        <v>40584</v>
      </c>
      <c r="C2176" s="32" t="s">
        <v>512</v>
      </c>
      <c r="D2176" s="9" t="s">
        <v>515</v>
      </c>
      <c r="E2176" s="15" t="s">
        <v>21</v>
      </c>
      <c r="F2176" s="55">
        <v>2251</v>
      </c>
      <c r="G2176" s="28">
        <v>15030</v>
      </c>
      <c r="H2176" s="32">
        <v>40584</v>
      </c>
      <c r="I2176" s="195">
        <f t="shared" si="268"/>
        <v>0</v>
      </c>
      <c r="J2176" s="195">
        <f t="shared" si="269"/>
        <v>15030</v>
      </c>
      <c r="K2176" s="196" t="str">
        <f>IF(J2176&gt;0,"ATRASADO","")</f>
        <v>ATRASADO</v>
      </c>
    </row>
    <row r="2177" spans="2:11">
      <c r="B2177" s="32">
        <v>40584</v>
      </c>
      <c r="C2177" s="32" t="s">
        <v>513</v>
      </c>
      <c r="D2177" s="9" t="s">
        <v>515</v>
      </c>
      <c r="E2177" s="15" t="s">
        <v>21</v>
      </c>
      <c r="F2177" s="55">
        <v>2251</v>
      </c>
      <c r="G2177" s="28">
        <v>15030</v>
      </c>
      <c r="H2177" s="32">
        <v>40584</v>
      </c>
      <c r="I2177" s="195">
        <f t="shared" si="268"/>
        <v>0</v>
      </c>
      <c r="J2177" s="195">
        <f t="shared" si="269"/>
        <v>15030</v>
      </c>
      <c r="K2177" s="196" t="str">
        <f>IF(J2177&gt;0,"ATRASADO","")</f>
        <v>ATRASADO</v>
      </c>
    </row>
    <row r="2178" spans="2:11">
      <c r="B2178" s="32">
        <v>40584</v>
      </c>
      <c r="C2178" s="32" t="s">
        <v>514</v>
      </c>
      <c r="D2178" s="9" t="s">
        <v>515</v>
      </c>
      <c r="E2178" s="15" t="s">
        <v>21</v>
      </c>
      <c r="F2178" s="55">
        <v>2251</v>
      </c>
      <c r="G2178" s="28">
        <v>15030</v>
      </c>
      <c r="H2178" s="32">
        <v>40584</v>
      </c>
      <c r="I2178" s="195">
        <f t="shared" si="268"/>
        <v>0</v>
      </c>
      <c r="J2178" s="195">
        <f t="shared" si="269"/>
        <v>15030</v>
      </c>
      <c r="K2178" s="196" t="str">
        <f>IF(J2178&gt;0,"ATRASADO","")</f>
        <v>ATRASADO</v>
      </c>
    </row>
    <row r="2179" spans="2:11" s="77" customFormat="1">
      <c r="B2179" s="32"/>
      <c r="C2179" s="32"/>
      <c r="D2179" s="9"/>
      <c r="E2179" s="15"/>
      <c r="F2179" s="55"/>
      <c r="G2179" s="28"/>
      <c r="H2179" s="32"/>
      <c r="I2179" s="195" t="str">
        <f t="shared" si="268"/>
        <v/>
      </c>
      <c r="J2179" s="195" t="str">
        <f t="shared" si="269"/>
        <v/>
      </c>
      <c r="K2179" s="196"/>
    </row>
    <row r="2180" spans="2:11">
      <c r="B2180" s="32">
        <v>41061</v>
      </c>
      <c r="C2180" s="31" t="s">
        <v>530</v>
      </c>
      <c r="D2180" s="9" t="s">
        <v>531</v>
      </c>
      <c r="E2180" s="15" t="s">
        <v>131</v>
      </c>
      <c r="F2180" s="55">
        <v>2287</v>
      </c>
      <c r="G2180" s="28">
        <v>20880</v>
      </c>
      <c r="H2180" s="32">
        <v>41061</v>
      </c>
      <c r="I2180" s="195">
        <f t="shared" si="268"/>
        <v>0</v>
      </c>
      <c r="J2180" s="195">
        <f t="shared" si="269"/>
        <v>20880</v>
      </c>
      <c r="K2180" s="196" t="str">
        <f>IF(J2180&gt;0,"ATRASADO","")</f>
        <v>ATRASADO</v>
      </c>
    </row>
    <row r="2181" spans="2:11" s="77" customFormat="1">
      <c r="B2181" s="32"/>
      <c r="C2181" s="31"/>
      <c r="D2181" s="9"/>
      <c r="E2181" s="15"/>
      <c r="F2181" s="55"/>
      <c r="G2181" s="28"/>
      <c r="H2181" s="32"/>
      <c r="I2181" s="195" t="str">
        <f t="shared" si="268"/>
        <v/>
      </c>
      <c r="J2181" s="195" t="str">
        <f t="shared" si="269"/>
        <v/>
      </c>
      <c r="K2181" s="196"/>
    </row>
    <row r="2182" spans="2:11">
      <c r="B2182" s="7">
        <v>39997</v>
      </c>
      <c r="C2182" s="7" t="s">
        <v>228</v>
      </c>
      <c r="D2182" s="9" t="s">
        <v>229</v>
      </c>
      <c r="E2182" s="15" t="s">
        <v>188</v>
      </c>
      <c r="F2182" s="55">
        <v>2311</v>
      </c>
      <c r="G2182" s="28">
        <v>835488</v>
      </c>
      <c r="H2182" s="7">
        <v>39997</v>
      </c>
      <c r="I2182" s="195">
        <f t="shared" si="268"/>
        <v>0</v>
      </c>
      <c r="J2182" s="195">
        <f t="shared" si="269"/>
        <v>835488</v>
      </c>
      <c r="K2182" s="196" t="str">
        <f>IF(J2182&gt;0,"ATRASADO","")</f>
        <v>ATRASADO</v>
      </c>
    </row>
    <row r="2183" spans="2:11" s="77" customFormat="1">
      <c r="B2183" s="6"/>
      <c r="C2183" s="31"/>
      <c r="D2183" s="9"/>
      <c r="E2183" s="15"/>
      <c r="F2183" s="55"/>
      <c r="G2183" s="28"/>
      <c r="H2183" s="6"/>
      <c r="I2183" s="195" t="str">
        <f t="shared" si="268"/>
        <v/>
      </c>
      <c r="J2183" s="195" t="str">
        <f t="shared" si="269"/>
        <v/>
      </c>
      <c r="K2183" s="196"/>
    </row>
    <row r="2184" spans="2:11">
      <c r="B2184" s="7">
        <v>40323</v>
      </c>
      <c r="C2184" s="17" t="s">
        <v>317</v>
      </c>
      <c r="D2184" s="9" t="s">
        <v>318</v>
      </c>
      <c r="E2184" s="15" t="s">
        <v>319</v>
      </c>
      <c r="F2184" s="55">
        <v>2272</v>
      </c>
      <c r="G2184" s="28">
        <v>124932</v>
      </c>
      <c r="H2184" s="7">
        <v>40323</v>
      </c>
      <c r="I2184" s="195">
        <f t="shared" si="268"/>
        <v>0</v>
      </c>
      <c r="J2184" s="195">
        <f t="shared" si="269"/>
        <v>124932</v>
      </c>
      <c r="K2184" s="196" t="str">
        <f>IF(J2184&gt;0,"ATRASADO","")</f>
        <v>ATRASADO</v>
      </c>
    </row>
    <row r="2185" spans="2:11" s="77" customFormat="1">
      <c r="B2185" s="7"/>
      <c r="C2185" s="17"/>
      <c r="D2185" s="9"/>
      <c r="E2185" s="15"/>
      <c r="F2185" s="55"/>
      <c r="G2185" s="28"/>
      <c r="H2185" s="7"/>
      <c r="I2185" s="195" t="str">
        <f t="shared" si="268"/>
        <v/>
      </c>
      <c r="J2185" s="195" t="str">
        <f t="shared" si="269"/>
        <v/>
      </c>
      <c r="K2185" s="196"/>
    </row>
    <row r="2186" spans="2:11">
      <c r="B2186" s="7">
        <v>40148</v>
      </c>
      <c r="C2186" s="17" t="s">
        <v>321</v>
      </c>
      <c r="D2186" s="9" t="s">
        <v>320</v>
      </c>
      <c r="E2186" s="15" t="s">
        <v>120</v>
      </c>
      <c r="F2186" s="55">
        <v>2355</v>
      </c>
      <c r="G2186" s="28">
        <v>87193.600000000006</v>
      </c>
      <c r="H2186" s="7">
        <v>40148</v>
      </c>
      <c r="I2186" s="195">
        <f t="shared" si="268"/>
        <v>0</v>
      </c>
      <c r="J2186" s="195">
        <f t="shared" si="269"/>
        <v>87193.600000000006</v>
      </c>
      <c r="K2186" s="196" t="str">
        <f t="shared" ref="K2186:K2191" si="270">IF(J2186&gt;0,"ATRASADO","")</f>
        <v>ATRASADO</v>
      </c>
    </row>
    <row r="2187" spans="2:11">
      <c r="B2187" s="7">
        <v>40154</v>
      </c>
      <c r="C2187" s="17" t="s">
        <v>322</v>
      </c>
      <c r="D2187" s="9" t="s">
        <v>320</v>
      </c>
      <c r="E2187" s="15" t="s">
        <v>120</v>
      </c>
      <c r="F2187" s="55">
        <v>2355</v>
      </c>
      <c r="G2187" s="28">
        <v>16008</v>
      </c>
      <c r="H2187" s="7">
        <v>40154</v>
      </c>
      <c r="I2187" s="195">
        <f t="shared" si="268"/>
        <v>0</v>
      </c>
      <c r="J2187" s="195">
        <f t="shared" si="269"/>
        <v>16008</v>
      </c>
      <c r="K2187" s="196" t="str">
        <f t="shared" si="270"/>
        <v>ATRASADO</v>
      </c>
    </row>
    <row r="2188" spans="2:11">
      <c r="B2188" s="7">
        <v>40154</v>
      </c>
      <c r="C2188" s="17" t="s">
        <v>323</v>
      </c>
      <c r="D2188" s="9" t="s">
        <v>320</v>
      </c>
      <c r="E2188" s="15" t="s">
        <v>120</v>
      </c>
      <c r="F2188" s="55">
        <v>2355</v>
      </c>
      <c r="G2188" s="28">
        <v>162400</v>
      </c>
      <c r="H2188" s="7">
        <v>40154</v>
      </c>
      <c r="I2188" s="195">
        <f t="shared" si="268"/>
        <v>0</v>
      </c>
      <c r="J2188" s="195">
        <f t="shared" si="269"/>
        <v>162400</v>
      </c>
      <c r="K2188" s="196" t="str">
        <f t="shared" si="270"/>
        <v>ATRASADO</v>
      </c>
    </row>
    <row r="2189" spans="2:11">
      <c r="B2189" s="7">
        <v>40219</v>
      </c>
      <c r="C2189" s="17" t="s">
        <v>324</v>
      </c>
      <c r="D2189" s="9" t="s">
        <v>320</v>
      </c>
      <c r="E2189" s="15" t="s">
        <v>120</v>
      </c>
      <c r="F2189" s="55">
        <v>2355</v>
      </c>
      <c r="G2189" s="28">
        <v>45448.800000000003</v>
      </c>
      <c r="H2189" s="7">
        <v>40219</v>
      </c>
      <c r="I2189" s="195">
        <f t="shared" si="268"/>
        <v>0</v>
      </c>
      <c r="J2189" s="195">
        <f t="shared" si="269"/>
        <v>45448.800000000003</v>
      </c>
      <c r="K2189" s="196" t="str">
        <f t="shared" si="270"/>
        <v>ATRASADO</v>
      </c>
    </row>
    <row r="2190" spans="2:11" s="60" customFormat="1">
      <c r="B2190" s="7">
        <v>40224</v>
      </c>
      <c r="C2190" s="17" t="s">
        <v>325</v>
      </c>
      <c r="D2190" s="9" t="s">
        <v>320</v>
      </c>
      <c r="E2190" s="15" t="s">
        <v>120</v>
      </c>
      <c r="F2190" s="55">
        <v>2355</v>
      </c>
      <c r="G2190" s="28">
        <v>40368</v>
      </c>
      <c r="H2190" s="7">
        <v>40224</v>
      </c>
      <c r="I2190" s="195">
        <f t="shared" si="268"/>
        <v>0</v>
      </c>
      <c r="J2190" s="195">
        <f t="shared" si="269"/>
        <v>40368</v>
      </c>
      <c r="K2190" s="196" t="str">
        <f t="shared" si="270"/>
        <v>ATRASADO</v>
      </c>
    </row>
    <row r="2191" spans="2:11" s="60" customFormat="1">
      <c r="B2191" s="7">
        <v>40249</v>
      </c>
      <c r="C2191" s="17" t="s">
        <v>326</v>
      </c>
      <c r="D2191" s="9" t="s">
        <v>320</v>
      </c>
      <c r="E2191" s="15" t="s">
        <v>120</v>
      </c>
      <c r="F2191" s="55">
        <v>2355</v>
      </c>
      <c r="G2191" s="28">
        <v>162400</v>
      </c>
      <c r="H2191" s="7">
        <v>40249</v>
      </c>
      <c r="I2191" s="195">
        <f t="shared" si="268"/>
        <v>0</v>
      </c>
      <c r="J2191" s="195">
        <f t="shared" si="269"/>
        <v>162400</v>
      </c>
      <c r="K2191" s="196" t="str">
        <f t="shared" si="270"/>
        <v>ATRASADO</v>
      </c>
    </row>
    <row r="2192" spans="2:11" s="95" customFormat="1">
      <c r="B2192" s="7"/>
      <c r="C2192" s="17"/>
      <c r="D2192" s="9"/>
      <c r="E2192" s="15"/>
      <c r="F2192" s="55"/>
      <c r="G2192" s="28"/>
      <c r="H2192" s="7"/>
      <c r="I2192" s="195" t="str">
        <f t="shared" si="268"/>
        <v/>
      </c>
      <c r="J2192" s="195" t="str">
        <f t="shared" si="269"/>
        <v/>
      </c>
      <c r="K2192" s="196"/>
    </row>
    <row r="2193" spans="2:11">
      <c r="B2193" s="32">
        <v>40245</v>
      </c>
      <c r="C2193" s="31" t="s">
        <v>520</v>
      </c>
      <c r="D2193" s="9" t="s">
        <v>521</v>
      </c>
      <c r="E2193" s="15" t="s">
        <v>522</v>
      </c>
      <c r="F2193" s="55">
        <v>2611</v>
      </c>
      <c r="G2193" s="28">
        <v>33872</v>
      </c>
      <c r="H2193" s="32">
        <v>40261</v>
      </c>
      <c r="I2193" s="195">
        <f t="shared" si="268"/>
        <v>0</v>
      </c>
      <c r="J2193" s="195">
        <f t="shared" si="269"/>
        <v>33872</v>
      </c>
      <c r="K2193" s="196" t="str">
        <f>IF(J2193&gt;0,"ATRASADO","")</f>
        <v>ATRASADO</v>
      </c>
    </row>
    <row r="2194" spans="2:11" s="185" customFormat="1">
      <c r="B2194" s="32"/>
      <c r="C2194" s="31"/>
      <c r="D2194" s="9"/>
      <c r="E2194" s="15"/>
      <c r="F2194" s="55"/>
      <c r="G2194" s="28"/>
      <c r="H2194" s="32"/>
      <c r="I2194" s="195"/>
      <c r="J2194" s="195"/>
      <c r="K2194" s="196"/>
    </row>
    <row r="2195" spans="2:11" s="185" customFormat="1">
      <c r="B2195" s="32">
        <v>45474</v>
      </c>
      <c r="C2195" s="31" t="s">
        <v>1566</v>
      </c>
      <c r="D2195" s="9" t="s">
        <v>1565</v>
      </c>
      <c r="E2195" s="15" t="s">
        <v>1546</v>
      </c>
      <c r="F2195" s="55">
        <v>2263</v>
      </c>
      <c r="G2195" s="28">
        <v>56336</v>
      </c>
      <c r="H2195" s="32">
        <v>45507</v>
      </c>
      <c r="I2195" s="195">
        <f t="shared" ref="I2195:I2201" si="271">IF(G2195&gt;0,0,"")</f>
        <v>0</v>
      </c>
      <c r="J2195" s="195">
        <f t="shared" ref="J2195:J2201" si="272">IF(I2195=0,G2195,"")</f>
        <v>56336</v>
      </c>
      <c r="K2195" s="196" t="str">
        <f>IF(J2195&gt;0,"ATRASADO","")</f>
        <v>ATRASADO</v>
      </c>
    </row>
    <row r="2196" spans="2:11" s="186" customFormat="1">
      <c r="B2196" s="32">
        <v>45536</v>
      </c>
      <c r="C2196" s="31" t="s">
        <v>1708</v>
      </c>
      <c r="D2196" s="9" t="s">
        <v>1565</v>
      </c>
      <c r="E2196" s="15" t="s">
        <v>1546</v>
      </c>
      <c r="F2196" s="55">
        <v>2263</v>
      </c>
      <c r="G2196" s="28">
        <v>100931</v>
      </c>
      <c r="H2196" s="32">
        <v>45536</v>
      </c>
      <c r="I2196" s="195">
        <f t="shared" si="271"/>
        <v>0</v>
      </c>
      <c r="J2196" s="195">
        <f t="shared" si="272"/>
        <v>100931</v>
      </c>
      <c r="K2196" s="196" t="s">
        <v>746</v>
      </c>
    </row>
    <row r="2197" spans="2:11" s="77" customFormat="1">
      <c r="B2197" s="32"/>
      <c r="C2197" s="31"/>
      <c r="D2197" s="9"/>
      <c r="E2197" s="15"/>
      <c r="F2197" s="55"/>
      <c r="G2197" s="28"/>
      <c r="H2197" s="32"/>
      <c r="I2197" s="195" t="str">
        <f t="shared" si="271"/>
        <v/>
      </c>
      <c r="J2197" s="195" t="str">
        <f t="shared" si="272"/>
        <v/>
      </c>
      <c r="K2197" s="196"/>
    </row>
    <row r="2198" spans="2:11">
      <c r="B2198" s="7">
        <v>40273</v>
      </c>
      <c r="C2198" s="14" t="s">
        <v>327</v>
      </c>
      <c r="D2198" s="9" t="s">
        <v>776</v>
      </c>
      <c r="E2198" s="15" t="s">
        <v>328</v>
      </c>
      <c r="F2198" s="55">
        <v>2262</v>
      </c>
      <c r="G2198" s="28">
        <v>719347.47</v>
      </c>
      <c r="H2198" s="7">
        <v>40273</v>
      </c>
      <c r="I2198" s="195">
        <f t="shared" si="271"/>
        <v>0</v>
      </c>
      <c r="J2198" s="195">
        <f t="shared" si="272"/>
        <v>719347.47</v>
      </c>
      <c r="K2198" s="196" t="str">
        <f>IF(J2198&gt;0,"ATRASADO","")</f>
        <v>ATRASADO</v>
      </c>
    </row>
    <row r="2199" spans="2:11">
      <c r="B2199" s="7">
        <v>40358</v>
      </c>
      <c r="C2199" s="14" t="s">
        <v>329</v>
      </c>
      <c r="D2199" s="9" t="s">
        <v>776</v>
      </c>
      <c r="E2199" s="15" t="s">
        <v>328</v>
      </c>
      <c r="F2199" s="55">
        <v>2262</v>
      </c>
      <c r="G2199" s="28">
        <v>229093.72</v>
      </c>
      <c r="H2199" s="7">
        <v>40358</v>
      </c>
      <c r="I2199" s="195">
        <f t="shared" si="271"/>
        <v>0</v>
      </c>
      <c r="J2199" s="195">
        <f t="shared" si="272"/>
        <v>229093.72</v>
      </c>
      <c r="K2199" s="196" t="str">
        <f>IF(J2199&gt;0,"ATRASADO","")</f>
        <v>ATRASADO</v>
      </c>
    </row>
    <row r="2200" spans="2:11" s="179" customFormat="1">
      <c r="B2200" s="7">
        <v>45536</v>
      </c>
      <c r="C2200" s="14" t="s">
        <v>1709</v>
      </c>
      <c r="D2200" s="9" t="s">
        <v>776</v>
      </c>
      <c r="E2200" s="15" t="s">
        <v>1546</v>
      </c>
      <c r="F2200" s="55">
        <v>2263</v>
      </c>
      <c r="G2200" s="28">
        <v>268397.3</v>
      </c>
      <c r="H2200" s="7">
        <v>45536</v>
      </c>
      <c r="I2200" s="195">
        <f t="shared" si="271"/>
        <v>0</v>
      </c>
      <c r="J2200" s="195">
        <f t="shared" si="272"/>
        <v>268397.3</v>
      </c>
      <c r="K2200" s="196" t="s">
        <v>746</v>
      </c>
    </row>
    <row r="2201" spans="2:11" s="179" customFormat="1">
      <c r="B2201" s="7">
        <v>45536</v>
      </c>
      <c r="C2201" s="14" t="s">
        <v>1710</v>
      </c>
      <c r="D2201" s="9" t="s">
        <v>776</v>
      </c>
      <c r="E2201" s="15" t="s">
        <v>1546</v>
      </c>
      <c r="F2201" s="55">
        <v>2263</v>
      </c>
      <c r="G2201" s="28">
        <v>1426867.16</v>
      </c>
      <c r="H2201" s="7">
        <v>45536</v>
      </c>
      <c r="I2201" s="195">
        <f t="shared" si="271"/>
        <v>0</v>
      </c>
      <c r="J2201" s="195">
        <f t="shared" si="272"/>
        <v>1426867.16</v>
      </c>
      <c r="K2201" s="196" t="s">
        <v>746</v>
      </c>
    </row>
    <row r="2202" spans="2:11" s="160" customFormat="1">
      <c r="B2202" s="7"/>
      <c r="C2202" s="14"/>
      <c r="D2202" s="9"/>
      <c r="E2202" s="15"/>
      <c r="F2202" s="55"/>
      <c r="G2202" s="28"/>
      <c r="H2202" s="7"/>
      <c r="I2202" s="195"/>
      <c r="J2202" s="195"/>
      <c r="K2202" s="196"/>
    </row>
    <row r="2203" spans="2:11" s="168" customFormat="1">
      <c r="B2203" s="7">
        <v>45383</v>
      </c>
      <c r="C2203" s="14" t="s">
        <v>733</v>
      </c>
      <c r="D2203" s="9" t="s">
        <v>1414</v>
      </c>
      <c r="E2203" s="15" t="s">
        <v>102</v>
      </c>
      <c r="F2203" s="55">
        <v>2221</v>
      </c>
      <c r="G2203" s="28">
        <v>47200</v>
      </c>
      <c r="H2203" s="7">
        <v>45323</v>
      </c>
      <c r="I2203" s="195">
        <f t="shared" ref="I2203:I2216" si="273">IF(G2203&gt;0,0,"")</f>
        <v>0</v>
      </c>
      <c r="J2203" s="195">
        <f t="shared" ref="J2203:J2216" si="274">IF(I2203=0,G2203,"")</f>
        <v>47200</v>
      </c>
      <c r="K2203" s="196" t="str">
        <f>IF(J2203&gt;0,"ATRASADO","")</f>
        <v>ATRASADO</v>
      </c>
    </row>
    <row r="2204" spans="2:11" s="172" customFormat="1">
      <c r="B2204" s="7">
        <v>45383</v>
      </c>
      <c r="C2204" s="14" t="s">
        <v>924</v>
      </c>
      <c r="D2204" s="9" t="s">
        <v>1414</v>
      </c>
      <c r="E2204" s="15" t="s">
        <v>102</v>
      </c>
      <c r="F2204" s="55">
        <v>2221</v>
      </c>
      <c r="G2204" s="28">
        <v>47200</v>
      </c>
      <c r="H2204" s="7">
        <v>45383</v>
      </c>
      <c r="I2204" s="195">
        <f t="shared" si="273"/>
        <v>0</v>
      </c>
      <c r="J2204" s="195">
        <f t="shared" si="274"/>
        <v>47200</v>
      </c>
      <c r="K2204" s="196" t="str">
        <f>IF(J2204&gt;0,"ATRASADO","")</f>
        <v>ATRASADO</v>
      </c>
    </row>
    <row r="2205" spans="2:11" s="172" customFormat="1">
      <c r="B2205" s="7">
        <v>45413</v>
      </c>
      <c r="C2205" s="14" t="s">
        <v>737</v>
      </c>
      <c r="D2205" s="9" t="s">
        <v>1414</v>
      </c>
      <c r="E2205" s="15" t="s">
        <v>102</v>
      </c>
      <c r="F2205" s="55">
        <v>2221</v>
      </c>
      <c r="G2205" s="28">
        <v>47200</v>
      </c>
      <c r="H2205" s="7">
        <v>45413</v>
      </c>
      <c r="I2205" s="195">
        <f t="shared" si="273"/>
        <v>0</v>
      </c>
      <c r="J2205" s="195">
        <f t="shared" si="274"/>
        <v>47200</v>
      </c>
      <c r="K2205" s="196" t="str">
        <f>IF(J2205&gt;0,"ATRASADO","")</f>
        <v>ATRASADO</v>
      </c>
    </row>
    <row r="2206" spans="2:11" s="188" customFormat="1">
      <c r="B2206" s="7">
        <v>45413</v>
      </c>
      <c r="C2206" s="14" t="s">
        <v>1404</v>
      </c>
      <c r="D2206" s="9" t="s">
        <v>1414</v>
      </c>
      <c r="E2206" s="15" t="s">
        <v>102</v>
      </c>
      <c r="F2206" s="55">
        <v>2221</v>
      </c>
      <c r="G2206" s="28">
        <v>47200</v>
      </c>
      <c r="H2206" s="7">
        <v>45413</v>
      </c>
      <c r="I2206" s="195">
        <f t="shared" si="273"/>
        <v>0</v>
      </c>
      <c r="J2206" s="195">
        <f t="shared" si="274"/>
        <v>47200</v>
      </c>
      <c r="K2206" s="196" t="str">
        <f>IF(J2206&gt;0,"ATRASADO","")</f>
        <v>ATRASADO</v>
      </c>
    </row>
    <row r="2207" spans="2:11" s="175" customFormat="1">
      <c r="B2207" s="7">
        <v>45505</v>
      </c>
      <c r="C2207" s="14" t="s">
        <v>1058</v>
      </c>
      <c r="D2207" s="9" t="s">
        <v>1414</v>
      </c>
      <c r="E2207" s="15" t="s">
        <v>102</v>
      </c>
      <c r="F2207" s="55">
        <v>2221</v>
      </c>
      <c r="G2207" s="28">
        <v>47200</v>
      </c>
      <c r="H2207" s="7">
        <v>45505</v>
      </c>
      <c r="I2207" s="195">
        <f t="shared" si="273"/>
        <v>0</v>
      </c>
      <c r="J2207" s="195">
        <f t="shared" si="274"/>
        <v>47200</v>
      </c>
      <c r="K2207" s="196" t="str">
        <f>IF(J2207&gt;0,"ATRASADO","")</f>
        <v>ATRASADO</v>
      </c>
    </row>
    <row r="2208" spans="2:11" s="77" customFormat="1">
      <c r="B2208" s="7"/>
      <c r="C2208" s="14"/>
      <c r="D2208" s="9"/>
      <c r="E2208" s="15"/>
      <c r="F2208" s="55"/>
      <c r="G2208" s="28"/>
      <c r="H2208" s="166" t="s">
        <v>909</v>
      </c>
      <c r="I2208" s="195" t="str">
        <f t="shared" si="273"/>
        <v/>
      </c>
      <c r="J2208" s="195" t="str">
        <f t="shared" si="274"/>
        <v/>
      </c>
      <c r="K2208" s="196"/>
    </row>
    <row r="2209" spans="2:11">
      <c r="B2209" s="32">
        <v>40231</v>
      </c>
      <c r="C2209" s="31" t="s">
        <v>312</v>
      </c>
      <c r="D2209" s="9" t="s">
        <v>491</v>
      </c>
      <c r="E2209" s="15" t="s">
        <v>494</v>
      </c>
      <c r="F2209" s="55">
        <v>2287</v>
      </c>
      <c r="G2209" s="28">
        <v>17928.900000000001</v>
      </c>
      <c r="H2209" s="32">
        <v>40231</v>
      </c>
      <c r="I2209" s="195">
        <f t="shared" si="273"/>
        <v>0</v>
      </c>
      <c r="J2209" s="195">
        <f t="shared" si="274"/>
        <v>17928.900000000001</v>
      </c>
      <c r="K2209" s="196" t="str">
        <f>IF(J2209&gt;0,"ATRASADO","")</f>
        <v>ATRASADO</v>
      </c>
    </row>
    <row r="2210" spans="2:11">
      <c r="B2210" s="32">
        <v>40261</v>
      </c>
      <c r="C2210" s="31" t="s">
        <v>313</v>
      </c>
      <c r="D2210" s="9" t="s">
        <v>491</v>
      </c>
      <c r="E2210" s="15" t="s">
        <v>494</v>
      </c>
      <c r="F2210" s="55">
        <v>2287</v>
      </c>
      <c r="G2210" s="28">
        <v>19849.900000000001</v>
      </c>
      <c r="H2210" s="32">
        <v>40261</v>
      </c>
      <c r="I2210" s="195">
        <f t="shared" si="273"/>
        <v>0</v>
      </c>
      <c r="J2210" s="195">
        <f t="shared" si="274"/>
        <v>19849.900000000001</v>
      </c>
      <c r="K2210" s="196" t="str">
        <f>IF(J2210&gt;0,"ATRASADO","")</f>
        <v>ATRASADO</v>
      </c>
    </row>
    <row r="2211" spans="2:11">
      <c r="B2211" s="32">
        <v>40291</v>
      </c>
      <c r="C2211" s="31" t="s">
        <v>314</v>
      </c>
      <c r="D2211" s="9" t="s">
        <v>491</v>
      </c>
      <c r="E2211" s="15" t="s">
        <v>494</v>
      </c>
      <c r="F2211" s="55">
        <v>2287</v>
      </c>
      <c r="G2211" s="28">
        <v>19209.599999999999</v>
      </c>
      <c r="H2211" s="32">
        <v>40291</v>
      </c>
      <c r="I2211" s="195">
        <f t="shared" si="273"/>
        <v>0</v>
      </c>
      <c r="J2211" s="195">
        <f t="shared" si="274"/>
        <v>19209.599999999999</v>
      </c>
      <c r="K2211" s="196" t="str">
        <f>IF(J2211&gt;0,"ATRASADO","")</f>
        <v>ATRASADO</v>
      </c>
    </row>
    <row r="2212" spans="2:11">
      <c r="B2212" s="32">
        <v>40322</v>
      </c>
      <c r="C2212" s="31" t="s">
        <v>492</v>
      </c>
      <c r="D2212" s="9" t="s">
        <v>491</v>
      </c>
      <c r="E2212" s="15" t="s">
        <v>494</v>
      </c>
      <c r="F2212" s="55">
        <v>2287</v>
      </c>
      <c r="G2212" s="28">
        <v>19849.919999999998</v>
      </c>
      <c r="H2212" s="32">
        <v>40322</v>
      </c>
      <c r="I2212" s="195">
        <f t="shared" si="273"/>
        <v>0</v>
      </c>
      <c r="J2212" s="195">
        <f t="shared" si="274"/>
        <v>19849.919999999998</v>
      </c>
      <c r="K2212" s="196" t="str">
        <f>IF(J2212&gt;0,"ATRASADO","")</f>
        <v>ATRASADO</v>
      </c>
    </row>
    <row r="2213" spans="2:11">
      <c r="B2213" s="32">
        <v>40353</v>
      </c>
      <c r="C2213" s="31" t="s">
        <v>493</v>
      </c>
      <c r="D2213" s="9" t="s">
        <v>491</v>
      </c>
      <c r="E2213" s="15" t="s">
        <v>494</v>
      </c>
      <c r="F2213" s="55">
        <v>2287</v>
      </c>
      <c r="G2213" s="28">
        <v>19209.599999999999</v>
      </c>
      <c r="H2213" s="32">
        <v>40353</v>
      </c>
      <c r="I2213" s="195">
        <f t="shared" si="273"/>
        <v>0</v>
      </c>
      <c r="J2213" s="195">
        <f t="shared" si="274"/>
        <v>19209.599999999999</v>
      </c>
      <c r="K2213" s="196" t="str">
        <f>IF(J2213&gt;0,"ATRASADO","")</f>
        <v>ATRASADO</v>
      </c>
    </row>
    <row r="2214" spans="2:11" s="77" customFormat="1">
      <c r="B2214" s="32"/>
      <c r="C2214" s="31"/>
      <c r="D2214" s="9"/>
      <c r="E2214" s="15"/>
      <c r="F2214" s="55"/>
      <c r="G2214" s="28"/>
      <c r="H2214" s="32"/>
      <c r="I2214" s="195" t="str">
        <f t="shared" si="273"/>
        <v/>
      </c>
      <c r="J2214" s="195" t="str">
        <f t="shared" si="274"/>
        <v/>
      </c>
      <c r="K2214" s="196"/>
    </row>
    <row r="2215" spans="2:11">
      <c r="B2215" s="7">
        <v>40298</v>
      </c>
      <c r="C2215" s="17" t="s">
        <v>330</v>
      </c>
      <c r="D2215" s="9" t="s">
        <v>331</v>
      </c>
      <c r="E2215" s="15" t="s">
        <v>319</v>
      </c>
      <c r="F2215" s="55">
        <v>2272</v>
      </c>
      <c r="G2215" s="28">
        <v>22457.599999999999</v>
      </c>
      <c r="H2215" s="7">
        <v>40298</v>
      </c>
      <c r="I2215" s="195">
        <f t="shared" si="273"/>
        <v>0</v>
      </c>
      <c r="J2215" s="195">
        <f t="shared" si="274"/>
        <v>22457.599999999999</v>
      </c>
      <c r="K2215" s="196" t="str">
        <f>IF(J2215&gt;0,"ATRASADO","")</f>
        <v>ATRASADO</v>
      </c>
    </row>
    <row r="2216" spans="2:11">
      <c r="B2216" s="7">
        <v>40318</v>
      </c>
      <c r="C2216" s="17" t="s">
        <v>332</v>
      </c>
      <c r="D2216" s="9" t="s">
        <v>331</v>
      </c>
      <c r="E2216" s="15" t="s">
        <v>319</v>
      </c>
      <c r="F2216" s="55">
        <v>2272</v>
      </c>
      <c r="G2216" s="28">
        <v>152656</v>
      </c>
      <c r="H2216" s="7">
        <v>40318</v>
      </c>
      <c r="I2216" s="195">
        <f t="shared" si="273"/>
        <v>0</v>
      </c>
      <c r="J2216" s="195">
        <f t="shared" si="274"/>
        <v>152656</v>
      </c>
      <c r="K2216" s="196" t="str">
        <f>IF(J2216&gt;0,"ATRASADO","")</f>
        <v>ATRASADO</v>
      </c>
    </row>
    <row r="2217" spans="2:11" s="150" customFormat="1">
      <c r="B2217" s="7"/>
      <c r="C2217" s="17"/>
      <c r="D2217" s="9"/>
      <c r="E2217" s="15"/>
      <c r="F2217" s="55"/>
      <c r="G2217" s="28"/>
      <c r="H2217" s="7"/>
      <c r="I2217" s="195"/>
      <c r="J2217" s="195"/>
      <c r="K2217" s="196"/>
    </row>
    <row r="2218" spans="2:11" s="154" customFormat="1">
      <c r="B2218" s="7">
        <v>45261</v>
      </c>
      <c r="C2218" s="17" t="s">
        <v>1066</v>
      </c>
      <c r="D2218" s="178" t="s">
        <v>910</v>
      </c>
      <c r="E2218" s="15" t="s">
        <v>102</v>
      </c>
      <c r="F2218" s="55">
        <v>2221</v>
      </c>
      <c r="G2218" s="28">
        <v>35400</v>
      </c>
      <c r="H2218" s="7">
        <v>45261</v>
      </c>
      <c r="I2218" s="195">
        <f>IF(G2218&gt;0,0,"")</f>
        <v>0</v>
      </c>
      <c r="J2218" s="195">
        <f>IF(I2218=0,G2218,"")</f>
        <v>35400</v>
      </c>
      <c r="K2218" s="196" t="str">
        <f>IF(J2218&gt;0,"ATRASADO","")</f>
        <v>ATRASADO</v>
      </c>
    </row>
    <row r="2219" spans="2:11" s="172" customFormat="1">
      <c r="B2219" s="7">
        <v>45383</v>
      </c>
      <c r="C2219" s="17" t="s">
        <v>1322</v>
      </c>
      <c r="D2219" s="178" t="s">
        <v>910</v>
      </c>
      <c r="E2219" s="15" t="s">
        <v>102</v>
      </c>
      <c r="F2219" s="55">
        <v>2221</v>
      </c>
      <c r="G2219" s="28">
        <v>35400</v>
      </c>
      <c r="H2219" s="7">
        <v>45383</v>
      </c>
      <c r="I2219" s="195">
        <f>IF(G2219&gt;0,0,"")</f>
        <v>0</v>
      </c>
      <c r="J2219" s="195">
        <f>IF(I2219=0,G2219,"")</f>
        <v>35400</v>
      </c>
      <c r="K2219" s="196" t="s">
        <v>746</v>
      </c>
    </row>
    <row r="2220" spans="2:11" s="77" customFormat="1">
      <c r="B2220" s="7"/>
      <c r="C2220" s="17"/>
      <c r="D2220" s="9"/>
      <c r="E2220" s="15"/>
      <c r="F2220" s="55"/>
      <c r="G2220" s="28"/>
      <c r="H2220" s="7"/>
      <c r="I2220" s="195" t="str">
        <f>IF(G2220&gt;0,0,"")</f>
        <v/>
      </c>
      <c r="J2220" s="195" t="str">
        <f>IF(I2220=0,G2220,"")</f>
        <v/>
      </c>
      <c r="K2220" s="196"/>
    </row>
    <row r="2221" spans="2:11">
      <c r="B2221" s="32">
        <v>40792</v>
      </c>
      <c r="C2221" s="31" t="s">
        <v>469</v>
      </c>
      <c r="D2221" s="9" t="s">
        <v>468</v>
      </c>
      <c r="E2221" s="15" t="s">
        <v>28</v>
      </c>
      <c r="F2221" s="55">
        <v>2254</v>
      </c>
      <c r="G2221" s="28">
        <v>335000</v>
      </c>
      <c r="H2221" s="32">
        <v>40792</v>
      </c>
      <c r="I2221" s="195">
        <f>IF(G2221&gt;0,0,"")</f>
        <v>0</v>
      </c>
      <c r="J2221" s="195">
        <f>IF(I2221=0,G2221,"")</f>
        <v>335000</v>
      </c>
      <c r="K2221" s="196" t="str">
        <f>IF(J2221&gt;0,"ATRASADO","")</f>
        <v>ATRASADO</v>
      </c>
    </row>
    <row r="2222" spans="2:11">
      <c r="B2222" s="32">
        <v>40792</v>
      </c>
      <c r="C2222" s="31" t="s">
        <v>405</v>
      </c>
      <c r="D2222" s="9" t="s">
        <v>468</v>
      </c>
      <c r="E2222" s="15" t="s">
        <v>28</v>
      </c>
      <c r="F2222" s="55">
        <v>2254</v>
      </c>
      <c r="G2222" s="28">
        <v>335000</v>
      </c>
      <c r="H2222" s="32">
        <v>40792</v>
      </c>
      <c r="I2222" s="195">
        <f>IF(G2222&gt;0,0,"")</f>
        <v>0</v>
      </c>
      <c r="J2222" s="195">
        <f>IF(I2222=0,G2222,"")</f>
        <v>335000</v>
      </c>
      <c r="K2222" s="196" t="str">
        <f>IF(J2222&gt;0,"ATRASADO","")</f>
        <v>ATRASADO</v>
      </c>
    </row>
    <row r="2223" spans="2:11" s="168" customFormat="1">
      <c r="B2223" s="32"/>
      <c r="C2223" s="31"/>
      <c r="D2223" s="9"/>
      <c r="E2223" s="15"/>
      <c r="F2223" s="55"/>
      <c r="G2223" s="28"/>
      <c r="H2223" s="32"/>
      <c r="I2223" s="195"/>
      <c r="J2223" s="195"/>
      <c r="K2223" s="196"/>
    </row>
    <row r="2224" spans="2:11" s="168" customFormat="1">
      <c r="B2224" s="32" t="s">
        <v>1153</v>
      </c>
      <c r="C2224" s="31" t="s">
        <v>707</v>
      </c>
      <c r="D2224" s="9" t="s">
        <v>1147</v>
      </c>
      <c r="E2224" s="15" t="s">
        <v>1185</v>
      </c>
      <c r="F2224" s="55">
        <v>2272</v>
      </c>
      <c r="G2224" s="28">
        <v>1484994.65</v>
      </c>
      <c r="H2224" s="32" t="s">
        <v>1159</v>
      </c>
      <c r="I2224" s="195">
        <f>IF(G2224&gt;0,0,"")</f>
        <v>0</v>
      </c>
      <c r="J2224" s="195">
        <f>IF(I2224=0,G2224,"")</f>
        <v>1484994.65</v>
      </c>
      <c r="K2224" s="196" t="s">
        <v>746</v>
      </c>
    </row>
    <row r="2225" spans="2:11" s="172" customFormat="1">
      <c r="B2225" s="32"/>
      <c r="C2225" s="31"/>
      <c r="D2225" s="9"/>
      <c r="E2225" s="15"/>
      <c r="F2225" s="55"/>
      <c r="G2225" s="28"/>
      <c r="H2225" s="32"/>
      <c r="I2225" s="195"/>
      <c r="J2225" s="195"/>
      <c r="K2225" s="196"/>
    </row>
    <row r="2226" spans="2:11" s="172" customFormat="1">
      <c r="B2226" s="32">
        <v>45383</v>
      </c>
      <c r="C2226" s="31" t="s">
        <v>1323</v>
      </c>
      <c r="D2226" s="9" t="s">
        <v>1259</v>
      </c>
      <c r="E2226" s="15" t="s">
        <v>536</v>
      </c>
      <c r="F2226" s="55">
        <v>2311</v>
      </c>
      <c r="G2226" s="28">
        <v>370000</v>
      </c>
      <c r="H2226" s="32">
        <v>45383</v>
      </c>
      <c r="I2226" s="195">
        <f>IF(G2226&gt;0,0,"")</f>
        <v>0</v>
      </c>
      <c r="J2226" s="195">
        <f>IF(I2226=0,G2226,"")</f>
        <v>370000</v>
      </c>
      <c r="K2226" s="196" t="str">
        <f>IF(J2226&gt;0,"ATRASADO","")</f>
        <v>ATRASADO</v>
      </c>
    </row>
    <row r="2227" spans="2:11" s="179" customFormat="1">
      <c r="B2227" s="32">
        <v>45474</v>
      </c>
      <c r="C2227" s="31" t="s">
        <v>1488</v>
      </c>
      <c r="D2227" s="9" t="s">
        <v>1259</v>
      </c>
      <c r="E2227" s="15" t="s">
        <v>536</v>
      </c>
      <c r="F2227" s="55">
        <v>2311</v>
      </c>
      <c r="G2227" s="28">
        <v>172500</v>
      </c>
      <c r="H2227" s="32">
        <v>45474</v>
      </c>
      <c r="I2227" s="195">
        <f>IF(G2227&gt;0,0,"")</f>
        <v>0</v>
      </c>
      <c r="J2227" s="195">
        <f>IF(I2227=0,G2227,"")</f>
        <v>172500</v>
      </c>
      <c r="K2227" s="196" t="str">
        <f>IF(J2227&gt;0,"ATRASADO","")</f>
        <v>ATRASADO</v>
      </c>
    </row>
    <row r="2228" spans="2:11" s="188" customFormat="1">
      <c r="B2228" s="32"/>
      <c r="C2228" s="31"/>
      <c r="D2228" s="9"/>
      <c r="E2228" s="15"/>
      <c r="F2228" s="55"/>
      <c r="G2228" s="28"/>
      <c r="H2228" s="32"/>
      <c r="I2228" s="195"/>
      <c r="J2228" s="195"/>
      <c r="K2228" s="196"/>
    </row>
    <row r="2229" spans="2:11" s="188" customFormat="1">
      <c r="B2229" s="32">
        <v>45505</v>
      </c>
      <c r="C2229" s="31" t="s">
        <v>1773</v>
      </c>
      <c r="D2229" s="9" t="s">
        <v>1585</v>
      </c>
      <c r="E2229" s="15" t="s">
        <v>1806</v>
      </c>
      <c r="F2229" s="55">
        <v>2259</v>
      </c>
      <c r="G2229" s="28">
        <v>3160020</v>
      </c>
      <c r="H2229" s="32">
        <v>45505</v>
      </c>
      <c r="I2229" s="195">
        <f>IF(G2229&gt;0,0,"")</f>
        <v>0</v>
      </c>
      <c r="J2229" s="195">
        <f>IF(I2229=0,G2229,"")</f>
        <v>3160020</v>
      </c>
      <c r="K2229" s="196" t="str">
        <f>IF(J2229&gt;0,"ATRASADO","")</f>
        <v>ATRASADO</v>
      </c>
    </row>
    <row r="2230" spans="2:11" s="77" customFormat="1">
      <c r="B2230" s="32"/>
      <c r="C2230" s="31"/>
      <c r="D2230" s="9"/>
      <c r="E2230" s="15"/>
      <c r="F2230" s="55"/>
      <c r="G2230" s="28"/>
      <c r="H2230" s="32"/>
      <c r="I2230" s="195" t="str">
        <f>IF(G2230&gt;0,0,"")</f>
        <v/>
      </c>
      <c r="J2230" s="195" t="str">
        <f>IF(I2230=0,G2230,"")</f>
        <v/>
      </c>
      <c r="K2230" s="196"/>
    </row>
    <row r="2231" spans="2:11">
      <c r="B2231" s="32">
        <v>40233</v>
      </c>
      <c r="C2231" s="31" t="s">
        <v>499</v>
      </c>
      <c r="D2231" s="9" t="s">
        <v>500</v>
      </c>
      <c r="E2231" s="15" t="s">
        <v>153</v>
      </c>
      <c r="F2231" s="55">
        <v>2611</v>
      </c>
      <c r="G2231" s="28">
        <v>61998.98</v>
      </c>
      <c r="H2231" s="32">
        <v>40233</v>
      </c>
      <c r="I2231" s="195">
        <f>IF(G2231&gt;0,0,"")</f>
        <v>0</v>
      </c>
      <c r="J2231" s="195">
        <f>IF(I2231=0,G2231,"")</f>
        <v>61998.98</v>
      </c>
      <c r="K2231" s="196" t="str">
        <f>IF(J2231&gt;0,"ATRASADO","")</f>
        <v>ATRASADO</v>
      </c>
    </row>
    <row r="2232" spans="2:11" s="175" customFormat="1">
      <c r="B2232" s="32"/>
      <c r="C2232" s="31"/>
      <c r="D2232" s="9"/>
      <c r="E2232" s="15"/>
      <c r="F2232" s="55"/>
      <c r="G2232" s="28"/>
      <c r="H2232" s="32"/>
      <c r="I2232" s="195"/>
      <c r="J2232" s="195"/>
      <c r="K2232" s="196"/>
    </row>
    <row r="2233" spans="2:11" s="175" customFormat="1">
      <c r="B2233" s="32" t="s">
        <v>1415</v>
      </c>
      <c r="C2233" s="31" t="s">
        <v>1416</v>
      </c>
      <c r="D2233" s="9" t="s">
        <v>1363</v>
      </c>
      <c r="E2233" s="15" t="s">
        <v>153</v>
      </c>
      <c r="F2233" s="55">
        <v>2611</v>
      </c>
      <c r="G2233" s="28">
        <v>353646</v>
      </c>
      <c r="H2233" s="32" t="s">
        <v>1417</v>
      </c>
      <c r="I2233" s="195">
        <f>IF(G2233&gt;0,0,"")</f>
        <v>0</v>
      </c>
      <c r="J2233" s="195">
        <f>IF(I2233=0,G2233,"")</f>
        <v>353646</v>
      </c>
      <c r="K2233" s="196" t="s">
        <v>746</v>
      </c>
    </row>
    <row r="2234" spans="2:11" s="151" customFormat="1">
      <c r="B2234" s="32"/>
      <c r="C2234" s="31"/>
      <c r="D2234" s="9"/>
      <c r="E2234" s="15"/>
      <c r="F2234" s="55"/>
      <c r="G2234" s="28"/>
      <c r="H2234" s="32"/>
      <c r="I2234" s="195"/>
      <c r="J2234" s="195"/>
      <c r="K2234" s="196"/>
    </row>
    <row r="2235" spans="2:11" s="154" customFormat="1">
      <c r="B2235" s="32" t="s">
        <v>978</v>
      </c>
      <c r="C2235" s="31" t="s">
        <v>835</v>
      </c>
      <c r="D2235" s="9" t="s">
        <v>914</v>
      </c>
      <c r="E2235" s="15" t="s">
        <v>878</v>
      </c>
      <c r="F2235" s="55">
        <v>2611</v>
      </c>
      <c r="G2235" s="28">
        <v>415832</v>
      </c>
      <c r="H2235" s="32" t="s">
        <v>978</v>
      </c>
      <c r="I2235" s="195">
        <f>IF(G2235&gt;0,0,"")</f>
        <v>0</v>
      </c>
      <c r="J2235" s="195">
        <f>IF(I2235=0,G2235,"")</f>
        <v>415832</v>
      </c>
      <c r="K2235" s="196" t="str">
        <f>IF(J2235&gt;0,"ATRASADO","")</f>
        <v>ATRASADO</v>
      </c>
    </row>
    <row r="2236" spans="2:11" s="172" customFormat="1">
      <c r="B2236" s="32">
        <v>45383</v>
      </c>
      <c r="C2236" s="31" t="s">
        <v>1247</v>
      </c>
      <c r="D2236" s="9" t="s">
        <v>914</v>
      </c>
      <c r="E2236" s="15" t="s">
        <v>648</v>
      </c>
      <c r="F2236" s="55">
        <v>2286</v>
      </c>
      <c r="G2236" s="28">
        <v>1319999.92</v>
      </c>
      <c r="H2236" s="32">
        <v>45383</v>
      </c>
      <c r="I2236" s="195">
        <f>IF(G2236&gt;0,0,"")</f>
        <v>0</v>
      </c>
      <c r="J2236" s="195">
        <f>IF(I2236=0,G2236,"")</f>
        <v>1319999.92</v>
      </c>
      <c r="K2236" s="196" t="s">
        <v>746</v>
      </c>
    </row>
    <row r="2237" spans="2:11" s="172" customFormat="1">
      <c r="B2237" s="32"/>
      <c r="C2237" s="31"/>
      <c r="D2237" s="9"/>
      <c r="E2237" s="15"/>
      <c r="F2237" s="55"/>
      <c r="G2237" s="28"/>
      <c r="H2237" s="32"/>
      <c r="I2237" s="195"/>
      <c r="J2237" s="195"/>
      <c r="K2237" s="196"/>
    </row>
    <row r="2238" spans="2:11" s="172" customFormat="1">
      <c r="B2238" s="32">
        <v>45386</v>
      </c>
      <c r="C2238" s="31" t="s">
        <v>706</v>
      </c>
      <c r="D2238" s="9" t="s">
        <v>1258</v>
      </c>
      <c r="E2238" s="15" t="s">
        <v>1324</v>
      </c>
      <c r="F2238" s="55">
        <v>2396</v>
      </c>
      <c r="G2238" s="28">
        <v>196352</v>
      </c>
      <c r="H2238" s="32">
        <v>45415</v>
      </c>
      <c r="I2238" s="195">
        <f>IF(G2238&gt;0,0,"")</f>
        <v>0</v>
      </c>
      <c r="J2238" s="195">
        <f>IF(I2238=0,G2238,"")</f>
        <v>196352</v>
      </c>
      <c r="K2238" s="196" t="s">
        <v>746</v>
      </c>
    </row>
    <row r="2239" spans="2:11" s="172" customFormat="1">
      <c r="B2239" s="32">
        <v>45383</v>
      </c>
      <c r="C2239" s="31" t="s">
        <v>707</v>
      </c>
      <c r="D2239" s="9" t="s">
        <v>1258</v>
      </c>
      <c r="E2239" s="15" t="s">
        <v>1324</v>
      </c>
      <c r="F2239" s="55">
        <v>2396</v>
      </c>
      <c r="G2239" s="28">
        <v>39024.49</v>
      </c>
      <c r="H2239" s="32">
        <v>45383</v>
      </c>
      <c r="I2239" s="195">
        <f>IF(G2239&gt;0,0,"")</f>
        <v>0</v>
      </c>
      <c r="J2239" s="195">
        <f>IF(I2239=0,G2239,"")</f>
        <v>39024.49</v>
      </c>
      <c r="K2239" s="196" t="s">
        <v>746</v>
      </c>
    </row>
    <row r="2240" spans="2:11" s="186" customFormat="1">
      <c r="B2240" s="32"/>
      <c r="C2240" s="31"/>
      <c r="D2240" s="9"/>
      <c r="E2240" s="15"/>
      <c r="F2240" s="55"/>
      <c r="G2240" s="28"/>
      <c r="H2240" s="32"/>
      <c r="I2240" s="195"/>
      <c r="J2240" s="195"/>
      <c r="K2240" s="196"/>
    </row>
    <row r="2241" spans="2:11" s="186" customFormat="1">
      <c r="B2241" s="32">
        <v>45536</v>
      </c>
      <c r="C2241" s="31" t="s">
        <v>735</v>
      </c>
      <c r="D2241" s="9" t="s">
        <v>1605</v>
      </c>
      <c r="E2241" s="15" t="s">
        <v>1711</v>
      </c>
      <c r="F2241" s="55">
        <v>2396</v>
      </c>
      <c r="G2241" s="28">
        <v>47473.760000000002</v>
      </c>
      <c r="H2241" s="32">
        <v>45536</v>
      </c>
      <c r="I2241" s="195">
        <f>IF(G2241&gt;0,0,"")</f>
        <v>0</v>
      </c>
      <c r="J2241" s="195">
        <f>IF(I2241=0,G2241,"")</f>
        <v>47473.760000000002</v>
      </c>
      <c r="K2241" s="196" t="s">
        <v>746</v>
      </c>
    </row>
    <row r="2242" spans="2:11" s="161" customFormat="1">
      <c r="B2242" s="32"/>
      <c r="C2242" s="31"/>
      <c r="D2242" s="9"/>
      <c r="E2242" s="15"/>
      <c r="F2242" s="55"/>
      <c r="G2242" s="28"/>
      <c r="H2242" s="32"/>
      <c r="I2242" s="195"/>
      <c r="J2242" s="195"/>
      <c r="K2242" s="196"/>
    </row>
    <row r="2243" spans="2:11" s="168" customFormat="1">
      <c r="B2243" s="32">
        <v>45323</v>
      </c>
      <c r="C2243" s="31" t="s">
        <v>552</v>
      </c>
      <c r="D2243" s="9" t="s">
        <v>958</v>
      </c>
      <c r="E2243" s="15" t="s">
        <v>1067</v>
      </c>
      <c r="F2243" s="55">
        <v>2252</v>
      </c>
      <c r="G2243" s="28">
        <v>549939</v>
      </c>
      <c r="H2243" s="32">
        <v>45323</v>
      </c>
      <c r="I2243" s="195">
        <f>IF(G2243&gt;0,0,"")</f>
        <v>0</v>
      </c>
      <c r="J2243" s="195">
        <f>IF(I2243=0,G2243,"")</f>
        <v>549939</v>
      </c>
      <c r="K2243" s="196" t="str">
        <f>IF(J2243&gt;0,"ATRASADO","")</f>
        <v>ATRASADO</v>
      </c>
    </row>
    <row r="2244" spans="2:11" s="188" customFormat="1">
      <c r="B2244" s="32">
        <v>45271</v>
      </c>
      <c r="C2244" s="31" t="s">
        <v>722</v>
      </c>
      <c r="D2244" s="9" t="s">
        <v>958</v>
      </c>
      <c r="E2244" s="15" t="s">
        <v>1067</v>
      </c>
      <c r="F2244" s="55">
        <v>2252</v>
      </c>
      <c r="G2244" s="28">
        <v>549939</v>
      </c>
      <c r="H2244" s="32">
        <v>45271</v>
      </c>
      <c r="I2244" s="195">
        <f>IF(G2244&gt;0,0,"")</f>
        <v>0</v>
      </c>
      <c r="J2244" s="195">
        <f>IF(I2244=0,G2244,"")</f>
        <v>549939</v>
      </c>
      <c r="K2244" s="196" t="str">
        <f>IF(J2244&gt;0,"ATRASADO","")</f>
        <v>ATRASADO</v>
      </c>
    </row>
    <row r="2245" spans="2:11" s="168" customFormat="1">
      <c r="B2245" s="32">
        <v>45334</v>
      </c>
      <c r="C2245" s="31" t="s">
        <v>737</v>
      </c>
      <c r="D2245" s="9" t="s">
        <v>958</v>
      </c>
      <c r="E2245" s="15" t="s">
        <v>1067</v>
      </c>
      <c r="F2245" s="55">
        <v>2252</v>
      </c>
      <c r="G2245" s="28">
        <v>549939</v>
      </c>
      <c r="H2245" s="32" t="s">
        <v>1183</v>
      </c>
      <c r="I2245" s="195">
        <f>IF(G2245&gt;0,0,"")</f>
        <v>0</v>
      </c>
      <c r="J2245" s="195">
        <f>IF(I2245=0,G2245,"")</f>
        <v>549939</v>
      </c>
      <c r="K2245" s="196" t="str">
        <f>IF(J2245&gt;0,"ATRASADO","")</f>
        <v>ATRASADO</v>
      </c>
    </row>
    <row r="2246" spans="2:11" s="153" customFormat="1">
      <c r="B2246" s="32"/>
      <c r="C2246" s="31"/>
      <c r="D2246" s="9"/>
      <c r="E2246" s="15"/>
      <c r="F2246" s="55"/>
      <c r="G2246" s="28"/>
      <c r="H2246" s="32"/>
      <c r="I2246" s="195"/>
      <c r="J2246" s="195"/>
      <c r="K2246" s="196"/>
    </row>
    <row r="2247" spans="2:11" s="154" customFormat="1">
      <c r="B2247" s="32">
        <v>45201</v>
      </c>
      <c r="C2247" s="31" t="s">
        <v>967</v>
      </c>
      <c r="D2247" s="9" t="s">
        <v>939</v>
      </c>
      <c r="E2247" s="15" t="s">
        <v>536</v>
      </c>
      <c r="F2247" s="55">
        <v>2311</v>
      </c>
      <c r="G2247" s="28">
        <v>375003.01</v>
      </c>
      <c r="H2247" s="32">
        <v>45201</v>
      </c>
      <c r="I2247" s="195">
        <f t="shared" ref="I2247:I2268" si="275">IF(G2247&gt;0,0,"")</f>
        <v>0</v>
      </c>
      <c r="J2247" s="195">
        <f t="shared" ref="J2247:J2268" si="276">IF(I2247=0,G2247,"")</f>
        <v>375003.01</v>
      </c>
      <c r="K2247" s="196" t="str">
        <f>IF(J2247&gt;0,"ATRASADO","")</f>
        <v>ATRASADO</v>
      </c>
    </row>
    <row r="2248" spans="2:11" s="77" customFormat="1">
      <c r="B2248" s="7"/>
      <c r="C2248" s="37"/>
      <c r="D2248" s="9"/>
      <c r="E2248" s="15"/>
      <c r="F2248" s="55"/>
      <c r="G2248" s="28"/>
      <c r="H2248" s="35"/>
      <c r="I2248" s="195" t="str">
        <f t="shared" si="275"/>
        <v/>
      </c>
      <c r="J2248" s="195" t="str">
        <f t="shared" si="276"/>
        <v/>
      </c>
      <c r="K2248" s="196"/>
    </row>
    <row r="2249" spans="2:11">
      <c r="B2249" s="7">
        <v>42117</v>
      </c>
      <c r="C2249" s="37">
        <v>1500000158</v>
      </c>
      <c r="D2249" s="9" t="s">
        <v>518</v>
      </c>
      <c r="E2249" s="15" t="s">
        <v>519</v>
      </c>
      <c r="F2249" s="55">
        <v>2286</v>
      </c>
      <c r="G2249" s="28">
        <v>41536</v>
      </c>
      <c r="H2249" s="35">
        <v>42117</v>
      </c>
      <c r="I2249" s="195">
        <f t="shared" si="275"/>
        <v>0</v>
      </c>
      <c r="J2249" s="195">
        <f t="shared" si="276"/>
        <v>41536</v>
      </c>
      <c r="K2249" s="196" t="str">
        <f>IF(J2249&gt;0,"ATRASADO","")</f>
        <v>ATRASADO</v>
      </c>
    </row>
    <row r="2250" spans="2:11" s="77" customFormat="1">
      <c r="B2250" s="25"/>
      <c r="C2250" s="31"/>
      <c r="D2250" s="9"/>
      <c r="E2250" s="15"/>
      <c r="F2250" s="55"/>
      <c r="G2250" s="28"/>
      <c r="H2250" s="25"/>
      <c r="I2250" s="195" t="str">
        <f t="shared" si="275"/>
        <v/>
      </c>
      <c r="J2250" s="195" t="str">
        <f t="shared" si="276"/>
        <v/>
      </c>
      <c r="K2250" s="196"/>
    </row>
    <row r="2251" spans="2:11">
      <c r="B2251" s="7">
        <v>40088</v>
      </c>
      <c r="C2251" s="17" t="s">
        <v>333</v>
      </c>
      <c r="D2251" s="9" t="s">
        <v>334</v>
      </c>
      <c r="E2251" s="15" t="s">
        <v>102</v>
      </c>
      <c r="F2251" s="55">
        <v>2221</v>
      </c>
      <c r="G2251" s="28">
        <v>30000</v>
      </c>
      <c r="H2251" s="7">
        <v>40088</v>
      </c>
      <c r="I2251" s="195">
        <f t="shared" si="275"/>
        <v>0</v>
      </c>
      <c r="J2251" s="195">
        <f t="shared" si="276"/>
        <v>30000</v>
      </c>
      <c r="K2251" s="196" t="str">
        <f t="shared" ref="K2251:K2261" si="277">IF(J2251&gt;0,"ATRASADO","")</f>
        <v>ATRASADO</v>
      </c>
    </row>
    <row r="2252" spans="2:11">
      <c r="B2252" s="7">
        <v>40088</v>
      </c>
      <c r="C2252" s="17" t="s">
        <v>335</v>
      </c>
      <c r="D2252" s="9" t="s">
        <v>334</v>
      </c>
      <c r="E2252" s="15" t="s">
        <v>102</v>
      </c>
      <c r="F2252" s="55">
        <v>2221</v>
      </c>
      <c r="G2252" s="28">
        <v>30000</v>
      </c>
      <c r="H2252" s="7">
        <v>40088</v>
      </c>
      <c r="I2252" s="195">
        <f t="shared" si="275"/>
        <v>0</v>
      </c>
      <c r="J2252" s="195">
        <f t="shared" si="276"/>
        <v>30000</v>
      </c>
      <c r="K2252" s="196" t="str">
        <f t="shared" si="277"/>
        <v>ATRASADO</v>
      </c>
    </row>
    <row r="2253" spans="2:11">
      <c r="B2253" s="7">
        <v>40121</v>
      </c>
      <c r="C2253" s="17" t="s">
        <v>336</v>
      </c>
      <c r="D2253" s="9" t="s">
        <v>334</v>
      </c>
      <c r="E2253" s="15" t="s">
        <v>102</v>
      </c>
      <c r="F2253" s="55">
        <v>2221</v>
      </c>
      <c r="G2253" s="28">
        <v>30000</v>
      </c>
      <c r="H2253" s="7">
        <v>40121</v>
      </c>
      <c r="I2253" s="195">
        <f t="shared" si="275"/>
        <v>0</v>
      </c>
      <c r="J2253" s="195">
        <f t="shared" si="276"/>
        <v>30000</v>
      </c>
      <c r="K2253" s="196" t="str">
        <f t="shared" si="277"/>
        <v>ATRASADO</v>
      </c>
    </row>
    <row r="2254" spans="2:11">
      <c r="B2254" s="7">
        <v>40134</v>
      </c>
      <c r="C2254" s="17" t="s">
        <v>337</v>
      </c>
      <c r="D2254" s="9" t="s">
        <v>334</v>
      </c>
      <c r="E2254" s="15" t="s">
        <v>102</v>
      </c>
      <c r="F2254" s="55">
        <v>2221</v>
      </c>
      <c r="G2254" s="28">
        <v>30000</v>
      </c>
      <c r="H2254" s="7">
        <v>40134</v>
      </c>
      <c r="I2254" s="195">
        <f t="shared" si="275"/>
        <v>0</v>
      </c>
      <c r="J2254" s="195">
        <f t="shared" si="276"/>
        <v>30000</v>
      </c>
      <c r="K2254" s="196" t="str">
        <f t="shared" si="277"/>
        <v>ATRASADO</v>
      </c>
    </row>
    <row r="2255" spans="2:11">
      <c r="B2255" s="7">
        <v>40193</v>
      </c>
      <c r="C2255" s="17" t="s">
        <v>338</v>
      </c>
      <c r="D2255" s="9" t="s">
        <v>334</v>
      </c>
      <c r="E2255" s="15" t="s">
        <v>102</v>
      </c>
      <c r="F2255" s="55">
        <v>2221</v>
      </c>
      <c r="G2255" s="28">
        <v>30000</v>
      </c>
      <c r="H2255" s="7">
        <v>40193</v>
      </c>
      <c r="I2255" s="195">
        <f t="shared" si="275"/>
        <v>0</v>
      </c>
      <c r="J2255" s="195">
        <f t="shared" si="276"/>
        <v>30000</v>
      </c>
      <c r="K2255" s="196" t="str">
        <f t="shared" si="277"/>
        <v>ATRASADO</v>
      </c>
    </row>
    <row r="2256" spans="2:11">
      <c r="B2256" s="7">
        <v>40214</v>
      </c>
      <c r="C2256" s="17" t="s">
        <v>339</v>
      </c>
      <c r="D2256" s="9" t="s">
        <v>334</v>
      </c>
      <c r="E2256" s="15" t="s">
        <v>102</v>
      </c>
      <c r="F2256" s="55">
        <v>2221</v>
      </c>
      <c r="G2256" s="28">
        <v>30000</v>
      </c>
      <c r="H2256" s="7">
        <v>40214</v>
      </c>
      <c r="I2256" s="195">
        <f t="shared" si="275"/>
        <v>0</v>
      </c>
      <c r="J2256" s="195">
        <f t="shared" si="276"/>
        <v>30000</v>
      </c>
      <c r="K2256" s="196" t="str">
        <f t="shared" si="277"/>
        <v>ATRASADO</v>
      </c>
    </row>
    <row r="2257" spans="2:11">
      <c r="B2257" s="7">
        <v>40241</v>
      </c>
      <c r="C2257" s="17" t="s">
        <v>340</v>
      </c>
      <c r="D2257" s="9" t="s">
        <v>334</v>
      </c>
      <c r="E2257" s="15" t="s">
        <v>102</v>
      </c>
      <c r="F2257" s="55">
        <v>2221</v>
      </c>
      <c r="G2257" s="28">
        <v>30000</v>
      </c>
      <c r="H2257" s="7">
        <v>40241</v>
      </c>
      <c r="I2257" s="195">
        <f t="shared" si="275"/>
        <v>0</v>
      </c>
      <c r="J2257" s="195">
        <f t="shared" si="276"/>
        <v>30000</v>
      </c>
      <c r="K2257" s="196" t="str">
        <f t="shared" si="277"/>
        <v>ATRASADO</v>
      </c>
    </row>
    <row r="2258" spans="2:11" s="69" customFormat="1">
      <c r="B2258" s="7">
        <v>40277</v>
      </c>
      <c r="C2258" s="17" t="s">
        <v>341</v>
      </c>
      <c r="D2258" s="9" t="s">
        <v>334</v>
      </c>
      <c r="E2258" s="15" t="s">
        <v>102</v>
      </c>
      <c r="F2258" s="55">
        <v>2221</v>
      </c>
      <c r="G2258" s="28">
        <v>30000</v>
      </c>
      <c r="H2258" s="7">
        <v>40277</v>
      </c>
      <c r="I2258" s="195">
        <f t="shared" si="275"/>
        <v>0</v>
      </c>
      <c r="J2258" s="195">
        <f t="shared" si="276"/>
        <v>30000</v>
      </c>
      <c r="K2258" s="196" t="str">
        <f t="shared" si="277"/>
        <v>ATRASADO</v>
      </c>
    </row>
    <row r="2259" spans="2:11" s="58" customFormat="1">
      <c r="B2259" s="7">
        <v>40323</v>
      </c>
      <c r="C2259" s="17" t="s">
        <v>342</v>
      </c>
      <c r="D2259" s="9" t="s">
        <v>334</v>
      </c>
      <c r="E2259" s="15" t="s">
        <v>102</v>
      </c>
      <c r="F2259" s="55">
        <v>2221</v>
      </c>
      <c r="G2259" s="28">
        <v>30000</v>
      </c>
      <c r="H2259" s="7">
        <v>40323</v>
      </c>
      <c r="I2259" s="195">
        <f t="shared" si="275"/>
        <v>0</v>
      </c>
      <c r="J2259" s="195">
        <f t="shared" si="276"/>
        <v>30000</v>
      </c>
      <c r="K2259" s="196" t="str">
        <f t="shared" si="277"/>
        <v>ATRASADO</v>
      </c>
    </row>
    <row r="2260" spans="2:11" s="58" customFormat="1">
      <c r="B2260" s="7">
        <v>40351</v>
      </c>
      <c r="C2260" s="17" t="s">
        <v>343</v>
      </c>
      <c r="D2260" s="9" t="s">
        <v>334</v>
      </c>
      <c r="E2260" s="15" t="s">
        <v>102</v>
      </c>
      <c r="F2260" s="55">
        <v>2221</v>
      </c>
      <c r="G2260" s="28">
        <v>30000</v>
      </c>
      <c r="H2260" s="7">
        <v>40351</v>
      </c>
      <c r="I2260" s="195">
        <f t="shared" si="275"/>
        <v>0</v>
      </c>
      <c r="J2260" s="195">
        <f t="shared" si="276"/>
        <v>30000</v>
      </c>
      <c r="K2260" s="196" t="str">
        <f t="shared" si="277"/>
        <v>ATRASADO</v>
      </c>
    </row>
    <row r="2261" spans="2:11">
      <c r="B2261" s="7">
        <v>40394</v>
      </c>
      <c r="C2261" s="17" t="s">
        <v>344</v>
      </c>
      <c r="D2261" s="9" t="s">
        <v>334</v>
      </c>
      <c r="E2261" s="15" t="s">
        <v>102</v>
      </c>
      <c r="F2261" s="55">
        <v>2221</v>
      </c>
      <c r="G2261" s="28">
        <v>30000</v>
      </c>
      <c r="H2261" s="7">
        <v>40394</v>
      </c>
      <c r="I2261" s="195">
        <f t="shared" si="275"/>
        <v>0</v>
      </c>
      <c r="J2261" s="195">
        <f t="shared" si="276"/>
        <v>30000</v>
      </c>
      <c r="K2261" s="196" t="str">
        <f t="shared" si="277"/>
        <v>ATRASADO</v>
      </c>
    </row>
    <row r="2262" spans="2:11" s="77" customFormat="1">
      <c r="B2262" s="7"/>
      <c r="C2262" s="17"/>
      <c r="D2262" s="9"/>
      <c r="E2262" s="15"/>
      <c r="F2262" s="55"/>
      <c r="G2262" s="28"/>
      <c r="H2262" s="7"/>
      <c r="I2262" s="195" t="str">
        <f t="shared" si="275"/>
        <v/>
      </c>
      <c r="J2262" s="195" t="str">
        <f t="shared" si="276"/>
        <v/>
      </c>
      <c r="K2262" s="196"/>
    </row>
    <row r="2263" spans="2:11">
      <c r="B2263" s="7">
        <v>40234</v>
      </c>
      <c r="C2263" s="17" t="s">
        <v>345</v>
      </c>
      <c r="D2263" s="9" t="s">
        <v>346</v>
      </c>
      <c r="E2263" s="15" t="s">
        <v>102</v>
      </c>
      <c r="F2263" s="55">
        <v>2221</v>
      </c>
      <c r="G2263" s="28">
        <v>25000</v>
      </c>
      <c r="H2263" s="7">
        <v>40234</v>
      </c>
      <c r="I2263" s="195">
        <f t="shared" si="275"/>
        <v>0</v>
      </c>
      <c r="J2263" s="195">
        <f t="shared" si="276"/>
        <v>25000</v>
      </c>
      <c r="K2263" s="196" t="str">
        <f t="shared" ref="K2263:K2268" si="278">IF(J2263&gt;0,"ATRASADO","")</f>
        <v>ATRASADO</v>
      </c>
    </row>
    <row r="2264" spans="2:11">
      <c r="B2264" s="7">
        <v>40234</v>
      </c>
      <c r="C2264" s="17" t="s">
        <v>347</v>
      </c>
      <c r="D2264" s="9" t="s">
        <v>346</v>
      </c>
      <c r="E2264" s="15" t="s">
        <v>102</v>
      </c>
      <c r="F2264" s="55">
        <v>2221</v>
      </c>
      <c r="G2264" s="28">
        <v>25000</v>
      </c>
      <c r="H2264" s="7">
        <v>40234</v>
      </c>
      <c r="I2264" s="195">
        <f t="shared" si="275"/>
        <v>0</v>
      </c>
      <c r="J2264" s="195">
        <f t="shared" si="276"/>
        <v>25000</v>
      </c>
      <c r="K2264" s="196" t="str">
        <f t="shared" si="278"/>
        <v>ATRASADO</v>
      </c>
    </row>
    <row r="2265" spans="2:11">
      <c r="B2265" s="7">
        <v>40284</v>
      </c>
      <c r="C2265" s="17" t="s">
        <v>534</v>
      </c>
      <c r="D2265" s="9" t="s">
        <v>346</v>
      </c>
      <c r="E2265" s="15" t="s">
        <v>102</v>
      </c>
      <c r="F2265" s="55">
        <v>2221</v>
      </c>
      <c r="G2265" s="28">
        <v>25000</v>
      </c>
      <c r="H2265" s="7">
        <v>40284</v>
      </c>
      <c r="I2265" s="195">
        <f t="shared" si="275"/>
        <v>0</v>
      </c>
      <c r="J2265" s="195">
        <f t="shared" si="276"/>
        <v>25000</v>
      </c>
      <c r="K2265" s="196" t="str">
        <f t="shared" si="278"/>
        <v>ATRASADO</v>
      </c>
    </row>
    <row r="2266" spans="2:11">
      <c r="B2266" s="7">
        <v>40318</v>
      </c>
      <c r="C2266" s="17" t="s">
        <v>348</v>
      </c>
      <c r="D2266" s="9" t="s">
        <v>346</v>
      </c>
      <c r="E2266" s="15" t="s">
        <v>102</v>
      </c>
      <c r="F2266" s="55">
        <v>2221</v>
      </c>
      <c r="G2266" s="28">
        <v>25000</v>
      </c>
      <c r="H2266" s="7">
        <v>40318</v>
      </c>
      <c r="I2266" s="195">
        <f t="shared" si="275"/>
        <v>0</v>
      </c>
      <c r="J2266" s="195">
        <f t="shared" si="276"/>
        <v>25000</v>
      </c>
      <c r="K2266" s="196" t="str">
        <f t="shared" si="278"/>
        <v>ATRASADO</v>
      </c>
    </row>
    <row r="2267" spans="2:11">
      <c r="B2267" s="7">
        <v>40351</v>
      </c>
      <c r="C2267" s="17" t="s">
        <v>349</v>
      </c>
      <c r="D2267" s="9" t="s">
        <v>346</v>
      </c>
      <c r="E2267" s="15" t="s">
        <v>102</v>
      </c>
      <c r="F2267" s="55">
        <v>2221</v>
      </c>
      <c r="G2267" s="28">
        <v>25000</v>
      </c>
      <c r="H2267" s="7">
        <v>40351</v>
      </c>
      <c r="I2267" s="195">
        <f t="shared" si="275"/>
        <v>0</v>
      </c>
      <c r="J2267" s="195">
        <f t="shared" si="276"/>
        <v>25000</v>
      </c>
      <c r="K2267" s="196" t="str">
        <f t="shared" si="278"/>
        <v>ATRASADO</v>
      </c>
    </row>
    <row r="2268" spans="2:11">
      <c r="B2268" s="7">
        <v>40378</v>
      </c>
      <c r="C2268" s="17" t="s">
        <v>350</v>
      </c>
      <c r="D2268" s="9" t="s">
        <v>346</v>
      </c>
      <c r="E2268" s="15" t="s">
        <v>102</v>
      </c>
      <c r="F2268" s="55">
        <v>2221</v>
      </c>
      <c r="G2268" s="28">
        <v>25000</v>
      </c>
      <c r="H2268" s="7">
        <v>40378</v>
      </c>
      <c r="I2268" s="195">
        <f t="shared" si="275"/>
        <v>0</v>
      </c>
      <c r="J2268" s="195">
        <f t="shared" si="276"/>
        <v>25000</v>
      </c>
      <c r="K2268" s="196" t="str">
        <f t="shared" si="278"/>
        <v>ATRASADO</v>
      </c>
    </row>
    <row r="2269" spans="2:11" s="185" customFormat="1">
      <c r="B2269" s="7"/>
      <c r="C2269" s="17"/>
      <c r="D2269" s="9"/>
      <c r="E2269" s="15"/>
      <c r="F2269" s="55"/>
      <c r="G2269" s="28"/>
      <c r="H2269" s="7"/>
      <c r="I2269" s="195"/>
      <c r="J2269" s="195"/>
      <c r="K2269" s="196"/>
    </row>
    <row r="2270" spans="2:11" s="186" customFormat="1">
      <c r="B2270" s="7" t="s">
        <v>1647</v>
      </c>
      <c r="C2270" s="17" t="s">
        <v>1716</v>
      </c>
      <c r="D2270" s="9" t="s">
        <v>1567</v>
      </c>
      <c r="E2270" s="15" t="s">
        <v>1568</v>
      </c>
      <c r="F2270" s="55">
        <v>2263</v>
      </c>
      <c r="G2270" s="28">
        <v>4161289.99</v>
      </c>
      <c r="H2270" s="7" t="s">
        <v>1647</v>
      </c>
      <c r="I2270" s="195">
        <f>IF(G2270&gt;0,0,"")</f>
        <v>0</v>
      </c>
      <c r="J2270" s="195">
        <f>IF(I2270=0,G2270,"")</f>
        <v>4161289.99</v>
      </c>
      <c r="K2270" s="196" t="s">
        <v>746</v>
      </c>
    </row>
    <row r="2271" spans="2:11" s="188" customFormat="1">
      <c r="B2271" s="7"/>
      <c r="C2271" s="17"/>
      <c r="D2271" s="9"/>
      <c r="E2271" s="15"/>
      <c r="F2271" s="55"/>
      <c r="G2271" s="28"/>
      <c r="H2271" s="7"/>
      <c r="I2271" s="195"/>
      <c r="J2271" s="195"/>
      <c r="K2271" s="196"/>
    </row>
    <row r="2272" spans="2:11" s="188" customFormat="1">
      <c r="B2272" s="7">
        <v>45516</v>
      </c>
      <c r="C2272" s="17" t="s">
        <v>1807</v>
      </c>
      <c r="D2272" s="9" t="s">
        <v>1586</v>
      </c>
      <c r="E2272" s="15" t="s">
        <v>440</v>
      </c>
      <c r="F2272" s="55">
        <v>2311</v>
      </c>
      <c r="G2272" s="28">
        <v>250200.12</v>
      </c>
      <c r="H2272" s="7">
        <v>45516</v>
      </c>
      <c r="I2272" s="195">
        <f t="shared" ref="I2272:I2279" si="279">IF(G2272&gt;0,0,"")</f>
        <v>0</v>
      </c>
      <c r="J2272" s="195">
        <f t="shared" ref="J2272:J2279" si="280">IF(I2272=0,G2272,"")</f>
        <v>250200.12</v>
      </c>
      <c r="K2272" s="196" t="str">
        <f>IF(J2272&gt;0,"ATRASADO","")</f>
        <v>ATRASADO</v>
      </c>
    </row>
    <row r="2273" spans="2:11" s="77" customFormat="1">
      <c r="B2273" s="7"/>
      <c r="C2273" s="17"/>
      <c r="D2273" s="9"/>
      <c r="E2273" s="15"/>
      <c r="F2273" s="55"/>
      <c r="G2273" s="28"/>
      <c r="H2273" s="7"/>
      <c r="I2273" s="195" t="str">
        <f t="shared" si="279"/>
        <v/>
      </c>
      <c r="J2273" s="195" t="str">
        <f t="shared" si="280"/>
        <v/>
      </c>
      <c r="K2273" s="196"/>
    </row>
    <row r="2274" spans="2:11">
      <c r="B2274" s="32">
        <v>40731</v>
      </c>
      <c r="C2274" s="31" t="s">
        <v>405</v>
      </c>
      <c r="D2274" s="9" t="s">
        <v>406</v>
      </c>
      <c r="E2274" s="15" t="s">
        <v>443</v>
      </c>
      <c r="F2274" s="55">
        <v>2332</v>
      </c>
      <c r="G2274" s="28">
        <v>70523.820000000007</v>
      </c>
      <c r="H2274" s="32">
        <v>40731</v>
      </c>
      <c r="I2274" s="195">
        <f t="shared" si="279"/>
        <v>0</v>
      </c>
      <c r="J2274" s="195">
        <f t="shared" si="280"/>
        <v>70523.820000000007</v>
      </c>
      <c r="K2274" s="196" t="str">
        <f>IF(J2274&gt;0,"ATRASADO","")</f>
        <v>ATRASADO</v>
      </c>
    </row>
    <row r="2275" spans="2:11" s="77" customFormat="1">
      <c r="B2275" s="32"/>
      <c r="C2275" s="31"/>
      <c r="D2275" s="9"/>
      <c r="E2275" s="15"/>
      <c r="F2275" s="55"/>
      <c r="G2275" s="28"/>
      <c r="H2275" s="32"/>
      <c r="I2275" s="195" t="str">
        <f t="shared" si="279"/>
        <v/>
      </c>
      <c r="J2275" s="195" t="str">
        <f t="shared" si="280"/>
        <v/>
      </c>
      <c r="K2275" s="196"/>
    </row>
    <row r="2276" spans="2:11">
      <c r="B2276" s="6">
        <v>40259</v>
      </c>
      <c r="C2276" s="44">
        <v>15000000024</v>
      </c>
      <c r="D2276" s="9" t="s">
        <v>467</v>
      </c>
      <c r="E2276" s="15" t="s">
        <v>440</v>
      </c>
      <c r="F2276" s="55">
        <v>2311</v>
      </c>
      <c r="G2276" s="28">
        <v>552686.92000000004</v>
      </c>
      <c r="H2276" s="6">
        <v>40259</v>
      </c>
      <c r="I2276" s="195">
        <f t="shared" si="279"/>
        <v>0</v>
      </c>
      <c r="J2276" s="195">
        <f t="shared" si="280"/>
        <v>552686.92000000004</v>
      </c>
      <c r="K2276" s="196" t="str">
        <f>IF(J2276&gt;0,"ATRASADO","")</f>
        <v>ATRASADO</v>
      </c>
    </row>
    <row r="2277" spans="2:11">
      <c r="B2277" s="6">
        <v>40040</v>
      </c>
      <c r="C2277" s="44">
        <v>15000000033</v>
      </c>
      <c r="D2277" s="9" t="s">
        <v>467</v>
      </c>
      <c r="E2277" s="15" t="s">
        <v>440</v>
      </c>
      <c r="F2277" s="55">
        <v>2311</v>
      </c>
      <c r="G2277" s="28">
        <v>78216.25</v>
      </c>
      <c r="H2277" s="6">
        <v>40040</v>
      </c>
      <c r="I2277" s="195">
        <f t="shared" si="279"/>
        <v>0</v>
      </c>
      <c r="J2277" s="195">
        <f t="shared" si="280"/>
        <v>78216.25</v>
      </c>
      <c r="K2277" s="196" t="str">
        <f>IF(J2277&gt;0,"ATRASADO","")</f>
        <v>ATRASADO</v>
      </c>
    </row>
    <row r="2278" spans="2:11">
      <c r="B2278" s="6">
        <v>40040</v>
      </c>
      <c r="C2278" s="44">
        <v>15000000034</v>
      </c>
      <c r="D2278" s="9" t="s">
        <v>467</v>
      </c>
      <c r="E2278" s="15" t="s">
        <v>440</v>
      </c>
      <c r="F2278" s="55">
        <v>2311</v>
      </c>
      <c r="G2278" s="28">
        <v>4755.21</v>
      </c>
      <c r="H2278" s="6">
        <v>40040</v>
      </c>
      <c r="I2278" s="195">
        <f t="shared" si="279"/>
        <v>0</v>
      </c>
      <c r="J2278" s="195">
        <f t="shared" si="280"/>
        <v>4755.21</v>
      </c>
      <c r="K2278" s="196" t="str">
        <f>IF(J2278&gt;0,"ATRASADO","")</f>
        <v>ATRASADO</v>
      </c>
    </row>
    <row r="2279" spans="2:11" s="58" customFormat="1">
      <c r="B2279" s="6">
        <v>40274</v>
      </c>
      <c r="C2279" s="44">
        <v>15000000072</v>
      </c>
      <c r="D2279" s="9" t="s">
        <v>467</v>
      </c>
      <c r="E2279" s="15" t="s">
        <v>440</v>
      </c>
      <c r="F2279" s="55">
        <v>2311</v>
      </c>
      <c r="G2279" s="28">
        <v>137338.76999999999</v>
      </c>
      <c r="H2279" s="6">
        <v>40274</v>
      </c>
      <c r="I2279" s="195">
        <f t="shared" si="279"/>
        <v>0</v>
      </c>
      <c r="J2279" s="195">
        <f t="shared" si="280"/>
        <v>137338.76999999999</v>
      </c>
      <c r="K2279" s="196" t="str">
        <f>IF(J2279&gt;0,"ATRASADO","")</f>
        <v>ATRASADO</v>
      </c>
    </row>
    <row r="2280" spans="2:11" s="176" customFormat="1">
      <c r="B2280" s="6"/>
      <c r="C2280" s="44"/>
      <c r="D2280" s="9"/>
      <c r="E2280" s="15"/>
      <c r="F2280" s="55"/>
      <c r="G2280" s="28"/>
      <c r="H2280" s="6"/>
      <c r="I2280" s="195"/>
      <c r="J2280" s="195"/>
      <c r="K2280" s="196"/>
    </row>
    <row r="2281" spans="2:11" s="176" customFormat="1">
      <c r="B2281" s="6">
        <v>45363</v>
      </c>
      <c r="C2281" s="44" t="s">
        <v>1421</v>
      </c>
      <c r="D2281" s="9" t="s">
        <v>985</v>
      </c>
      <c r="E2281" s="15" t="s">
        <v>158</v>
      </c>
      <c r="F2281" s="55">
        <v>2371</v>
      </c>
      <c r="G2281" s="28">
        <v>20000</v>
      </c>
      <c r="H2281" s="6">
        <v>45363</v>
      </c>
      <c r="I2281" s="195">
        <f t="shared" ref="I2281:I2286" si="281">IF(G2281&gt;0,0,"")</f>
        <v>0</v>
      </c>
      <c r="J2281" s="195">
        <f t="shared" ref="J2281:J2286" si="282">IF(I2281=0,G2281,"")</f>
        <v>20000</v>
      </c>
      <c r="K2281" s="196" t="str">
        <f>IF(J2281&gt;0,"ATRASADO","")</f>
        <v>ATRASADO</v>
      </c>
    </row>
    <row r="2282" spans="2:11" s="179" customFormat="1">
      <c r="B2282" s="6">
        <v>45449</v>
      </c>
      <c r="C2282" s="44" t="s">
        <v>1454</v>
      </c>
      <c r="D2282" s="9" t="s">
        <v>985</v>
      </c>
      <c r="E2282" s="15" t="s">
        <v>158</v>
      </c>
      <c r="F2282" s="55">
        <v>2371</v>
      </c>
      <c r="G2282" s="28">
        <v>766400</v>
      </c>
      <c r="H2282" s="6">
        <v>45449</v>
      </c>
      <c r="I2282" s="195">
        <f t="shared" si="281"/>
        <v>0</v>
      </c>
      <c r="J2282" s="195">
        <f t="shared" si="282"/>
        <v>766400</v>
      </c>
      <c r="K2282" s="196" t="str">
        <f>IF(J2282&gt;0,"ATRASADO","")</f>
        <v>ATRASADO</v>
      </c>
    </row>
    <row r="2283" spans="2:11" s="179" customFormat="1">
      <c r="B2283" s="6" t="s">
        <v>1453</v>
      </c>
      <c r="C2283" s="44" t="s">
        <v>1455</v>
      </c>
      <c r="D2283" s="9" t="s">
        <v>985</v>
      </c>
      <c r="E2283" s="15" t="s">
        <v>158</v>
      </c>
      <c r="F2283" s="55">
        <v>2371</v>
      </c>
      <c r="G2283" s="28">
        <v>886400</v>
      </c>
      <c r="H2283" s="6" t="s">
        <v>1453</v>
      </c>
      <c r="I2283" s="195">
        <f t="shared" si="281"/>
        <v>0</v>
      </c>
      <c r="J2283" s="195">
        <f t="shared" si="282"/>
        <v>886400</v>
      </c>
      <c r="K2283" s="196" t="str">
        <f>IF(J2283&gt;0,"ATRASADO","")</f>
        <v>ATRASADO</v>
      </c>
    </row>
    <row r="2284" spans="2:11" s="179" customFormat="1">
      <c r="B2284" s="6">
        <v>45454</v>
      </c>
      <c r="C2284" s="44" t="s">
        <v>1460</v>
      </c>
      <c r="D2284" s="9" t="s">
        <v>985</v>
      </c>
      <c r="E2284" s="15" t="s">
        <v>158</v>
      </c>
      <c r="F2284" s="55">
        <v>2371</v>
      </c>
      <c r="G2284" s="28">
        <v>191600</v>
      </c>
      <c r="H2284" s="6">
        <v>45454</v>
      </c>
      <c r="I2284" s="195">
        <f t="shared" si="281"/>
        <v>0</v>
      </c>
      <c r="J2284" s="195">
        <f t="shared" si="282"/>
        <v>191600</v>
      </c>
      <c r="K2284" s="196" t="str">
        <f>IF(J2284&gt;0,"ATRASADO","")</f>
        <v>ATRASADO</v>
      </c>
    </row>
    <row r="2285" spans="2:11" s="177" customFormat="1">
      <c r="B2285" s="6">
        <v>45390</v>
      </c>
      <c r="C2285" s="44" t="s">
        <v>1462</v>
      </c>
      <c r="D2285" s="9" t="s">
        <v>985</v>
      </c>
      <c r="E2285" s="15" t="s">
        <v>158</v>
      </c>
      <c r="F2285" s="55">
        <v>2371</v>
      </c>
      <c r="G2285" s="28">
        <v>698040</v>
      </c>
      <c r="H2285" s="6">
        <v>45454</v>
      </c>
      <c r="I2285" s="195">
        <f t="shared" si="281"/>
        <v>0</v>
      </c>
      <c r="J2285" s="195">
        <f t="shared" si="282"/>
        <v>698040</v>
      </c>
      <c r="K2285" s="196" t="str">
        <f>IF(J2285&gt;0,"ATRASADO","")</f>
        <v>ATRASADO</v>
      </c>
    </row>
    <row r="2286" spans="2:11" s="179" customFormat="1">
      <c r="B2286" s="6" t="s">
        <v>1482</v>
      </c>
      <c r="C2286" s="44" t="s">
        <v>1550</v>
      </c>
      <c r="D2286" s="9" t="s">
        <v>985</v>
      </c>
      <c r="E2286" s="15" t="s">
        <v>158</v>
      </c>
      <c r="F2286" s="55">
        <v>2371</v>
      </c>
      <c r="G2286" s="28">
        <v>886400</v>
      </c>
      <c r="H2286" s="6" t="s">
        <v>1482</v>
      </c>
      <c r="I2286" s="195">
        <f t="shared" si="281"/>
        <v>0</v>
      </c>
      <c r="J2286" s="195">
        <f t="shared" si="282"/>
        <v>886400</v>
      </c>
      <c r="K2286" s="196" t="s">
        <v>746</v>
      </c>
    </row>
    <row r="2287" spans="2:11" s="177" customFormat="1">
      <c r="B2287" s="6"/>
      <c r="C2287" s="44"/>
      <c r="D2287" s="9"/>
      <c r="E2287" s="15"/>
      <c r="F2287" s="55"/>
      <c r="G2287" s="28"/>
      <c r="H2287" s="6"/>
      <c r="I2287" s="195"/>
      <c r="J2287" s="195"/>
      <c r="K2287" s="196"/>
    </row>
    <row r="2288" spans="2:11" s="177" customFormat="1">
      <c r="B2288" s="6">
        <v>45444</v>
      </c>
      <c r="C2288" s="44" t="s">
        <v>1365</v>
      </c>
      <c r="D2288" s="9" t="s">
        <v>1422</v>
      </c>
      <c r="E2288" s="15" t="s">
        <v>120</v>
      </c>
      <c r="F2288" s="55">
        <v>2332</v>
      </c>
      <c r="G2288" s="28">
        <v>233050</v>
      </c>
      <c r="H2288" s="6">
        <v>45444</v>
      </c>
      <c r="I2288" s="195">
        <f t="shared" ref="I2288:I2299" si="283">IF(G2288&gt;0,0,"")</f>
        <v>0</v>
      </c>
      <c r="J2288" s="195">
        <f t="shared" ref="J2288:J2299" si="284">IF(I2288=0,G2288,"")</f>
        <v>233050</v>
      </c>
      <c r="K2288" s="196" t="s">
        <v>746</v>
      </c>
    </row>
    <row r="2289" spans="2:11" s="106" customFormat="1">
      <c r="B2289" s="6"/>
      <c r="C2289" s="31"/>
      <c r="D2289" s="9"/>
      <c r="E2289" s="15"/>
      <c r="F2289" s="55"/>
      <c r="G2289" s="76"/>
      <c r="H2289" s="6"/>
      <c r="I2289" s="195" t="str">
        <f t="shared" si="283"/>
        <v/>
      </c>
      <c r="J2289" s="195" t="str">
        <f t="shared" si="284"/>
        <v/>
      </c>
      <c r="K2289" s="196"/>
    </row>
    <row r="2290" spans="2:11" s="58" customFormat="1">
      <c r="B2290" s="32">
        <v>40755</v>
      </c>
      <c r="C2290" s="34" t="s">
        <v>241</v>
      </c>
      <c r="D2290" s="9" t="s">
        <v>242</v>
      </c>
      <c r="E2290" s="15" t="s">
        <v>28</v>
      </c>
      <c r="F2290" s="55">
        <v>2254</v>
      </c>
      <c r="G2290" s="28">
        <v>90000</v>
      </c>
      <c r="H2290" s="32">
        <v>40755</v>
      </c>
      <c r="I2290" s="195">
        <f t="shared" si="283"/>
        <v>0</v>
      </c>
      <c r="J2290" s="195">
        <f t="shared" si="284"/>
        <v>90000</v>
      </c>
      <c r="K2290" s="196" t="str">
        <f t="shared" ref="K2290:K2299" si="285">IF(J2290&gt;0,"ATRASADO","")</f>
        <v>ATRASADO</v>
      </c>
    </row>
    <row r="2291" spans="2:11" s="58" customFormat="1">
      <c r="B2291" s="32">
        <v>40786</v>
      </c>
      <c r="C2291" s="34" t="s">
        <v>243</v>
      </c>
      <c r="D2291" s="9" t="s">
        <v>242</v>
      </c>
      <c r="E2291" s="15" t="s">
        <v>28</v>
      </c>
      <c r="F2291" s="55">
        <v>2254</v>
      </c>
      <c r="G2291" s="28">
        <v>90000</v>
      </c>
      <c r="H2291" s="32">
        <v>40786</v>
      </c>
      <c r="I2291" s="195">
        <f t="shared" si="283"/>
        <v>0</v>
      </c>
      <c r="J2291" s="195">
        <f t="shared" si="284"/>
        <v>90000</v>
      </c>
      <c r="K2291" s="196" t="str">
        <f t="shared" si="285"/>
        <v>ATRASADO</v>
      </c>
    </row>
    <row r="2292" spans="2:11">
      <c r="B2292" s="32">
        <v>40816</v>
      </c>
      <c r="C2292" s="34" t="s">
        <v>244</v>
      </c>
      <c r="D2292" s="9" t="s">
        <v>242</v>
      </c>
      <c r="E2292" s="15" t="s">
        <v>28</v>
      </c>
      <c r="F2292" s="55">
        <v>2254</v>
      </c>
      <c r="G2292" s="28">
        <v>90000</v>
      </c>
      <c r="H2292" s="32">
        <v>40816</v>
      </c>
      <c r="I2292" s="195">
        <f t="shared" si="283"/>
        <v>0</v>
      </c>
      <c r="J2292" s="195">
        <f t="shared" si="284"/>
        <v>90000</v>
      </c>
      <c r="K2292" s="196" t="str">
        <f t="shared" si="285"/>
        <v>ATRASADO</v>
      </c>
    </row>
    <row r="2293" spans="2:11">
      <c r="B2293" s="32">
        <v>40847</v>
      </c>
      <c r="C2293" s="34" t="s">
        <v>245</v>
      </c>
      <c r="D2293" s="9" t="s">
        <v>242</v>
      </c>
      <c r="E2293" s="15" t="s">
        <v>28</v>
      </c>
      <c r="F2293" s="55">
        <v>2254</v>
      </c>
      <c r="G2293" s="28">
        <v>90000</v>
      </c>
      <c r="H2293" s="32">
        <v>40847</v>
      </c>
      <c r="I2293" s="195">
        <f t="shared" si="283"/>
        <v>0</v>
      </c>
      <c r="J2293" s="195">
        <f t="shared" si="284"/>
        <v>90000</v>
      </c>
      <c r="K2293" s="196" t="str">
        <f t="shared" si="285"/>
        <v>ATRASADO</v>
      </c>
    </row>
    <row r="2294" spans="2:11">
      <c r="B2294" s="32">
        <v>40877</v>
      </c>
      <c r="C2294" s="34" t="s">
        <v>246</v>
      </c>
      <c r="D2294" s="9" t="s">
        <v>242</v>
      </c>
      <c r="E2294" s="15" t="s">
        <v>28</v>
      </c>
      <c r="F2294" s="55">
        <v>2254</v>
      </c>
      <c r="G2294" s="28">
        <v>90000</v>
      </c>
      <c r="H2294" s="32">
        <v>40877</v>
      </c>
      <c r="I2294" s="195">
        <f t="shared" si="283"/>
        <v>0</v>
      </c>
      <c r="J2294" s="195">
        <f t="shared" si="284"/>
        <v>90000</v>
      </c>
      <c r="K2294" s="196" t="str">
        <f t="shared" si="285"/>
        <v>ATRASADO</v>
      </c>
    </row>
    <row r="2295" spans="2:11">
      <c r="B2295" s="32">
        <v>40908</v>
      </c>
      <c r="C2295" s="34" t="s">
        <v>247</v>
      </c>
      <c r="D2295" s="9" t="s">
        <v>242</v>
      </c>
      <c r="E2295" s="15" t="s">
        <v>28</v>
      </c>
      <c r="F2295" s="55">
        <v>2254</v>
      </c>
      <c r="G2295" s="28">
        <v>90000</v>
      </c>
      <c r="H2295" s="32">
        <v>40908</v>
      </c>
      <c r="I2295" s="195">
        <f t="shared" si="283"/>
        <v>0</v>
      </c>
      <c r="J2295" s="195">
        <f t="shared" si="284"/>
        <v>90000</v>
      </c>
      <c r="K2295" s="196" t="str">
        <f t="shared" si="285"/>
        <v>ATRASADO</v>
      </c>
    </row>
    <row r="2296" spans="2:11">
      <c r="B2296" s="16">
        <v>41059</v>
      </c>
      <c r="C2296" s="8" t="s">
        <v>248</v>
      </c>
      <c r="D2296" s="9" t="s">
        <v>242</v>
      </c>
      <c r="E2296" s="15" t="s">
        <v>28</v>
      </c>
      <c r="F2296" s="55">
        <v>2254</v>
      </c>
      <c r="G2296" s="28">
        <v>90000</v>
      </c>
      <c r="H2296" s="32">
        <v>41059</v>
      </c>
      <c r="I2296" s="195">
        <f t="shared" si="283"/>
        <v>0</v>
      </c>
      <c r="J2296" s="195">
        <f t="shared" si="284"/>
        <v>90000</v>
      </c>
      <c r="K2296" s="196" t="str">
        <f t="shared" si="285"/>
        <v>ATRASADO</v>
      </c>
    </row>
    <row r="2297" spans="2:11">
      <c r="B2297" s="16">
        <v>41059</v>
      </c>
      <c r="C2297" s="8" t="s">
        <v>249</v>
      </c>
      <c r="D2297" s="9" t="s">
        <v>242</v>
      </c>
      <c r="E2297" s="15" t="s">
        <v>28</v>
      </c>
      <c r="F2297" s="55">
        <v>2254</v>
      </c>
      <c r="G2297" s="28">
        <v>90000</v>
      </c>
      <c r="H2297" s="32">
        <v>41059</v>
      </c>
      <c r="I2297" s="195">
        <f t="shared" si="283"/>
        <v>0</v>
      </c>
      <c r="J2297" s="195">
        <f t="shared" si="284"/>
        <v>90000</v>
      </c>
      <c r="K2297" s="196" t="str">
        <f t="shared" si="285"/>
        <v>ATRASADO</v>
      </c>
    </row>
    <row r="2298" spans="2:11">
      <c r="B2298" s="16">
        <v>41090</v>
      </c>
      <c r="C2298" s="8" t="s">
        <v>250</v>
      </c>
      <c r="D2298" s="9" t="s">
        <v>242</v>
      </c>
      <c r="E2298" s="15" t="s">
        <v>28</v>
      </c>
      <c r="F2298" s="55">
        <v>2254</v>
      </c>
      <c r="G2298" s="28">
        <v>90000</v>
      </c>
      <c r="H2298" s="32">
        <v>41090</v>
      </c>
      <c r="I2298" s="195">
        <f t="shared" si="283"/>
        <v>0</v>
      </c>
      <c r="J2298" s="195">
        <f t="shared" si="284"/>
        <v>90000</v>
      </c>
      <c r="K2298" s="196" t="str">
        <f t="shared" si="285"/>
        <v>ATRASADO</v>
      </c>
    </row>
    <row r="2299" spans="2:11" s="58" customFormat="1">
      <c r="B2299" s="7">
        <v>41121</v>
      </c>
      <c r="C2299" s="8" t="s">
        <v>251</v>
      </c>
      <c r="D2299" s="9" t="s">
        <v>242</v>
      </c>
      <c r="E2299" s="15" t="s">
        <v>28</v>
      </c>
      <c r="F2299" s="55">
        <v>2254</v>
      </c>
      <c r="G2299" s="28">
        <v>90000</v>
      </c>
      <c r="H2299" s="32">
        <v>41121</v>
      </c>
      <c r="I2299" s="195">
        <f t="shared" si="283"/>
        <v>0</v>
      </c>
      <c r="J2299" s="195">
        <f t="shared" si="284"/>
        <v>90000</v>
      </c>
      <c r="K2299" s="196" t="str">
        <f t="shared" si="285"/>
        <v>ATRASADO</v>
      </c>
    </row>
    <row r="2300" spans="2:11" s="109" customFormat="1">
      <c r="B2300" s="7"/>
      <c r="C2300" s="8"/>
      <c r="D2300" s="9"/>
      <c r="E2300" s="15"/>
      <c r="F2300" s="55"/>
      <c r="G2300" s="28"/>
      <c r="H2300" s="32"/>
      <c r="I2300" s="195"/>
      <c r="J2300" s="195"/>
      <c r="K2300" s="196"/>
    </row>
    <row r="2301" spans="2:11" s="58" customFormat="1">
      <c r="B2301" s="32">
        <v>40389</v>
      </c>
      <c r="C2301" s="31" t="s">
        <v>408</v>
      </c>
      <c r="D2301" s="9" t="s">
        <v>409</v>
      </c>
      <c r="E2301" s="15" t="s">
        <v>410</v>
      </c>
      <c r="F2301" s="55">
        <v>2272</v>
      </c>
      <c r="G2301" s="28">
        <f>528000-488000</f>
        <v>40000</v>
      </c>
      <c r="H2301" s="32">
        <v>40389</v>
      </c>
      <c r="I2301" s="195">
        <f>IF(G2301&gt;0,0,"")</f>
        <v>0</v>
      </c>
      <c r="J2301" s="195">
        <f>IF(I2301=0,G2301,"")</f>
        <v>40000</v>
      </c>
      <c r="K2301" s="196" t="str">
        <f>IF(J2301&gt;0,"ATRASADO","")</f>
        <v>ATRASADO</v>
      </c>
    </row>
    <row r="2302" spans="2:11" s="109" customFormat="1">
      <c r="B2302" s="32"/>
      <c r="C2302" s="31"/>
      <c r="D2302" s="9"/>
      <c r="E2302" s="15"/>
      <c r="F2302" s="55"/>
      <c r="G2302" s="28"/>
      <c r="H2302" s="32"/>
      <c r="I2302" s="195"/>
      <c r="J2302" s="195"/>
      <c r="K2302" s="196"/>
    </row>
    <row r="2303" spans="2:11">
      <c r="B2303" s="6">
        <v>40919</v>
      </c>
      <c r="C2303" s="8" t="s">
        <v>253</v>
      </c>
      <c r="D2303" s="9" t="s">
        <v>254</v>
      </c>
      <c r="E2303" s="15" t="s">
        <v>102</v>
      </c>
      <c r="F2303" s="55">
        <v>2221</v>
      </c>
      <c r="G2303" s="28">
        <v>35500</v>
      </c>
      <c r="H2303" s="23">
        <v>40919</v>
      </c>
      <c r="I2303" s="195">
        <f>IF(G2303&gt;0,0,"")</f>
        <v>0</v>
      </c>
      <c r="J2303" s="195">
        <f>IF(I2303=0,G2303,"")</f>
        <v>35500</v>
      </c>
      <c r="K2303" s="196" t="str">
        <f>IF(J2303&gt;0,"ATRASADO","")</f>
        <v>ATRASADO</v>
      </c>
    </row>
    <row r="2304" spans="2:11" s="77" customFormat="1">
      <c r="B2304" s="6"/>
      <c r="C2304" s="8"/>
      <c r="D2304" s="9"/>
      <c r="E2304" s="15"/>
      <c r="F2304" s="55"/>
      <c r="G2304" s="28"/>
      <c r="H2304" s="23"/>
      <c r="I2304" s="195"/>
      <c r="J2304" s="195"/>
      <c r="K2304" s="196"/>
    </row>
    <row r="2305" spans="2:11" s="58" customFormat="1">
      <c r="B2305" s="7">
        <v>40148</v>
      </c>
      <c r="C2305" s="17" t="s">
        <v>351</v>
      </c>
      <c r="D2305" s="9" t="s">
        <v>352</v>
      </c>
      <c r="E2305" s="15" t="s">
        <v>102</v>
      </c>
      <c r="F2305" s="55">
        <v>2221</v>
      </c>
      <c r="G2305" s="28">
        <v>50000</v>
      </c>
      <c r="H2305" s="7">
        <v>40148</v>
      </c>
      <c r="I2305" s="195">
        <f t="shared" ref="I2305:I2310" si="286">IF(G2305&gt;0,0,"")</f>
        <v>0</v>
      </c>
      <c r="J2305" s="195">
        <f t="shared" ref="J2305:J2310" si="287">IF(I2305=0,G2305,"")</f>
        <v>50000</v>
      </c>
      <c r="K2305" s="196" t="str">
        <f t="shared" ref="K2305:K2310" si="288">IF(J2305&gt;0,"ATRASADO","")</f>
        <v>ATRASADO</v>
      </c>
    </row>
    <row r="2306" spans="2:11" s="58" customFormat="1">
      <c r="B2306" s="7">
        <v>40329</v>
      </c>
      <c r="C2306" s="17" t="s">
        <v>353</v>
      </c>
      <c r="D2306" s="9" t="s">
        <v>352</v>
      </c>
      <c r="E2306" s="15" t="s">
        <v>102</v>
      </c>
      <c r="F2306" s="55">
        <v>2221</v>
      </c>
      <c r="G2306" s="28">
        <v>50000</v>
      </c>
      <c r="H2306" s="7">
        <v>40329</v>
      </c>
      <c r="I2306" s="195">
        <f t="shared" si="286"/>
        <v>0</v>
      </c>
      <c r="J2306" s="195">
        <f t="shared" si="287"/>
        <v>50000</v>
      </c>
      <c r="K2306" s="196" t="str">
        <f t="shared" si="288"/>
        <v>ATRASADO</v>
      </c>
    </row>
    <row r="2307" spans="2:11" s="58" customFormat="1">
      <c r="B2307" s="7">
        <v>40360</v>
      </c>
      <c r="C2307" s="17" t="s">
        <v>354</v>
      </c>
      <c r="D2307" s="9" t="s">
        <v>352</v>
      </c>
      <c r="E2307" s="15" t="s">
        <v>102</v>
      </c>
      <c r="F2307" s="55">
        <v>2221</v>
      </c>
      <c r="G2307" s="28">
        <v>50000</v>
      </c>
      <c r="H2307" s="7">
        <v>40360</v>
      </c>
      <c r="I2307" s="195">
        <f t="shared" si="286"/>
        <v>0</v>
      </c>
      <c r="J2307" s="195">
        <f t="shared" si="287"/>
        <v>50000</v>
      </c>
      <c r="K2307" s="196" t="str">
        <f t="shared" si="288"/>
        <v>ATRASADO</v>
      </c>
    </row>
    <row r="2308" spans="2:11" s="58" customFormat="1">
      <c r="B2308" s="7">
        <v>40131</v>
      </c>
      <c r="C2308" s="17" t="s">
        <v>355</v>
      </c>
      <c r="D2308" s="9" t="s">
        <v>352</v>
      </c>
      <c r="E2308" s="15" t="s">
        <v>102</v>
      </c>
      <c r="F2308" s="55">
        <v>2221</v>
      </c>
      <c r="G2308" s="28">
        <v>50000</v>
      </c>
      <c r="H2308" s="7">
        <v>40131</v>
      </c>
      <c r="I2308" s="195">
        <f t="shared" si="286"/>
        <v>0</v>
      </c>
      <c r="J2308" s="195">
        <f t="shared" si="287"/>
        <v>50000</v>
      </c>
      <c r="K2308" s="196" t="str">
        <f t="shared" si="288"/>
        <v>ATRASADO</v>
      </c>
    </row>
    <row r="2309" spans="2:11" s="58" customFormat="1">
      <c r="B2309" s="7">
        <v>40422</v>
      </c>
      <c r="C2309" s="17" t="s">
        <v>356</v>
      </c>
      <c r="D2309" s="9" t="s">
        <v>352</v>
      </c>
      <c r="E2309" s="15" t="s">
        <v>102</v>
      </c>
      <c r="F2309" s="55">
        <v>2221</v>
      </c>
      <c r="G2309" s="28">
        <v>50000</v>
      </c>
      <c r="H2309" s="7">
        <v>40422</v>
      </c>
      <c r="I2309" s="195">
        <f t="shared" si="286"/>
        <v>0</v>
      </c>
      <c r="J2309" s="195">
        <f t="shared" si="287"/>
        <v>50000</v>
      </c>
      <c r="K2309" s="196" t="str">
        <f t="shared" si="288"/>
        <v>ATRASADO</v>
      </c>
    </row>
    <row r="2310" spans="2:11" s="58" customFormat="1">
      <c r="B2310" s="7">
        <v>40457</v>
      </c>
      <c r="C2310" s="17" t="s">
        <v>357</v>
      </c>
      <c r="D2310" s="9" t="s">
        <v>352</v>
      </c>
      <c r="E2310" s="15" t="s">
        <v>102</v>
      </c>
      <c r="F2310" s="55">
        <v>2221</v>
      </c>
      <c r="G2310" s="28">
        <v>50000</v>
      </c>
      <c r="H2310" s="7">
        <v>40457</v>
      </c>
      <c r="I2310" s="195">
        <f t="shared" si="286"/>
        <v>0</v>
      </c>
      <c r="J2310" s="195">
        <f t="shared" si="287"/>
        <v>50000</v>
      </c>
      <c r="K2310" s="196" t="str">
        <f t="shared" si="288"/>
        <v>ATRASADO</v>
      </c>
    </row>
    <row r="2311" spans="2:11" ht="15" thickBot="1">
      <c r="B2311" s="7"/>
      <c r="C2311" s="37"/>
      <c r="D2311" s="27"/>
      <c r="E2311" s="155"/>
      <c r="F2311" s="148"/>
      <c r="G2311" s="156"/>
      <c r="H2311" s="157"/>
    </row>
    <row r="2313" spans="2:11" ht="16" thickBot="1">
      <c r="C2313" s="2"/>
      <c r="D2313" s="53" t="s">
        <v>444</v>
      </c>
      <c r="E2313" s="52"/>
      <c r="F2313" s="45"/>
      <c r="G2313" s="54">
        <f>SUM(G14:G2311)</f>
        <v>1693159032.5300002</v>
      </c>
      <c r="H2313" s="29"/>
      <c r="I2313" s="54">
        <f>SUM(I14:I2311)</f>
        <v>604350</v>
      </c>
      <c r="J2313" s="54">
        <f>SUM(J14:J2311)</f>
        <v>1692554682.5300002</v>
      </c>
      <c r="K2313" s="117"/>
    </row>
    <row r="2314" spans="2:11" s="188" customFormat="1" ht="16" thickTop="1">
      <c r="B2314" s="91"/>
      <c r="C2314" s="2"/>
      <c r="D2314" s="53"/>
      <c r="E2314" s="52"/>
      <c r="F2314" s="45"/>
      <c r="G2314" s="209"/>
      <c r="H2314" s="29"/>
      <c r="I2314" s="209"/>
      <c r="J2314" s="209"/>
      <c r="K2314" s="189"/>
    </row>
    <row r="2315" spans="2:11" s="188" customFormat="1" ht="15.5">
      <c r="B2315" s="91"/>
      <c r="C2315" s="2"/>
      <c r="D2315" s="53"/>
      <c r="E2315" s="52"/>
      <c r="F2315" s="45"/>
      <c r="G2315" s="209"/>
      <c r="H2315" s="29"/>
      <c r="I2315" s="209"/>
      <c r="J2315" s="209"/>
      <c r="K2315" s="189"/>
    </row>
    <row r="2316" spans="2:11" s="188" customFormat="1" ht="15.5">
      <c r="B2316" s="91"/>
      <c r="C2316" s="2"/>
      <c r="D2316" s="53"/>
      <c r="E2316" s="52"/>
      <c r="F2316" s="45"/>
      <c r="G2316" s="209"/>
      <c r="H2316" s="29"/>
      <c r="I2316" s="209"/>
      <c r="J2316" s="209"/>
      <c r="K2316" s="189"/>
    </row>
    <row r="2317" spans="2:11">
      <c r="K2317" s="122"/>
    </row>
    <row r="2318" spans="2:11">
      <c r="G2318" s="59"/>
      <c r="H2318" s="29"/>
    </row>
    <row r="2319" spans="2:11" s="188" customFormat="1">
      <c r="B2319" s="212" t="s">
        <v>675</v>
      </c>
      <c r="C2319" s="212"/>
      <c r="D2319" s="212"/>
      <c r="E2319" s="212" t="s">
        <v>703</v>
      </c>
      <c r="F2319" s="212"/>
      <c r="G2319" s="212"/>
      <c r="H2319" s="213" t="s">
        <v>704</v>
      </c>
      <c r="I2319" s="213"/>
      <c r="J2319" s="213"/>
      <c r="K2319" s="213"/>
    </row>
    <row r="2320" spans="2:11" s="188" customFormat="1">
      <c r="B2320" s="214" t="s">
        <v>676</v>
      </c>
      <c r="C2320" s="214"/>
      <c r="D2320" s="214"/>
      <c r="E2320" s="214" t="s">
        <v>677</v>
      </c>
      <c r="F2320" s="214"/>
      <c r="G2320" s="214"/>
      <c r="H2320" s="215" t="s">
        <v>678</v>
      </c>
      <c r="I2320" s="215"/>
      <c r="J2320" s="215"/>
      <c r="K2320" s="215"/>
    </row>
    <row r="2322" spans="4:7">
      <c r="F2322" s="211"/>
      <c r="G2322" s="211"/>
    </row>
    <row r="2323" spans="4:7">
      <c r="D2323" s="87"/>
      <c r="E2323" s="87"/>
    </row>
  </sheetData>
  <mergeCells count="9">
    <mergeCell ref="B9:K9"/>
    <mergeCell ref="B10:K10"/>
    <mergeCell ref="F2322:G2322"/>
    <mergeCell ref="B2319:D2319"/>
    <mergeCell ref="E2319:G2319"/>
    <mergeCell ref="H2319:K2319"/>
    <mergeCell ref="B2320:D2320"/>
    <mergeCell ref="E2320:G2320"/>
    <mergeCell ref="H2320:K2320"/>
  </mergeCells>
  <printOptions horizontalCentered="1"/>
  <pageMargins left="0.2" right="0.2" top="0.47244094488188998" bottom="0.95" header="0.31496062992126" footer="0.52"/>
  <pageSetup scale="65" orientation="landscape" r:id="rId1"/>
  <headerFooter>
    <oddFooter>&amp;C&amp;P de &amp;N</oddFooter>
  </headerFooter>
  <ignoredErrors>
    <ignoredError sqref="C1880:C188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2024</vt:lpstr>
      <vt:lpstr>'SEPTIEMBRE 2024'!Área_de_impresión</vt:lpstr>
      <vt:lpstr>'SEPTIEMBRE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2024-10-11T18:51:46Z</cp:lastPrinted>
  <dcterms:created xsi:type="dcterms:W3CDTF">2017-02-16T17:13:46Z</dcterms:created>
  <dcterms:modified xsi:type="dcterms:W3CDTF">2024-10-15T15:28:42Z</dcterms:modified>
</cp:coreProperties>
</file>